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<sst xmlns="http://schemas.openxmlformats.org/spreadsheetml/2006/main" count="167" uniqueCount="61">
  <si>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</si>
  <si>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</si>
  <si>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</si>
  <si>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</si>
  <si>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</si>
  <si>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</si>
  <si>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</si>
  <si>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</si>
  <si>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</si>
  <si>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</si>
  <si>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</si>
  <si>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</si>
  <si>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</si>
  <si>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</si>
  <si>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</si>
  <si>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</si>
  <si>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</si>
  <si>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</si>
  <si>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</si>
  <si>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</si>
  <si>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</si>
  <si>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</si>
  <si>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</si>
  <si>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</si>
  <si>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</si>
  <si>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</si>
  <si>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</si>
  <si>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有価証券オプション</t>
  </si>
  <si>
    <t>Securities Options</t>
  </si>
  <si>
    <t>◎●</t>
  </si>
  <si>
    <t>2</t>
  </si>
  <si>
    <t>3</t>
  </si>
  <si>
    <t>4</t>
  </si>
  <si>
    <t>●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</si>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</sst>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3130</f>
        <v>3130.0</v>
      </c>
      <c r="F10" s="24"/>
      <c r="G10" s="26" t="n">
        <f>8000</f>
        <v>8000.0</v>
      </c>
      <c r="H10" s="25"/>
      <c r="I10" s="26" t="n">
        <f>11130</f>
        <v>11130.0</v>
      </c>
      <c r="J10" s="23"/>
      <c r="K10" s="26" t="n">
        <f>266560</f>
        <v>266560.0</v>
      </c>
      <c r="L10" s="24"/>
      <c r="M10" s="26" t="n">
        <f>7380000</f>
        <v>7380000.0</v>
      </c>
      <c r="N10" s="25"/>
      <c r="O10" s="26" t="n">
        <f>7646560</f>
        <v>7646560.0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11939</f>
        <v>11939.0</v>
      </c>
      <c r="AA10" s="24"/>
      <c r="AB10" s="26" t="n">
        <f>21456</f>
        <v>21456.0</v>
      </c>
      <c r="AC10" s="25"/>
      <c r="AD10" s="26" t="n">
        <f>33395</f>
        <v>33395.0</v>
      </c>
    </row>
    <row r="11">
      <c r="A11" s="21" t="s">
        <v>30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 t="n">
        <f>1070</f>
        <v>1070.0</v>
      </c>
      <c r="F13" s="24"/>
      <c r="G13" s="26" t="n">
        <f>4000</f>
        <v>4000.0</v>
      </c>
      <c r="H13" s="25"/>
      <c r="I13" s="26" t="n">
        <f>5070</f>
        <v>5070.0</v>
      </c>
      <c r="J13" s="23" t="s">
        <v>33</v>
      </c>
      <c r="K13" s="26" t="n">
        <f>10350</f>
        <v>10350.0</v>
      </c>
      <c r="L13" s="24"/>
      <c r="M13" s="26" t="n">
        <f>2088000</f>
        <v>2088000.0</v>
      </c>
      <c r="N13" s="25"/>
      <c r="O13" s="26" t="n">
        <f>2098350</f>
        <v>2098350.0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11869</f>
        <v>11869.0</v>
      </c>
      <c r="AA13" s="24"/>
      <c r="AB13" s="26" t="n">
        <f>21456</f>
        <v>21456.0</v>
      </c>
      <c r="AC13" s="25"/>
      <c r="AD13" s="26" t="n">
        <f>33325</f>
        <v>33325.0</v>
      </c>
    </row>
    <row r="14">
      <c r="A14" s="21" t="s">
        <v>34</v>
      </c>
      <c r="B14" s="22" t="s">
        <v>27</v>
      </c>
      <c r="C14" s="22" t="s">
        <v>28</v>
      </c>
      <c r="D14" s="23" t="s">
        <v>33</v>
      </c>
      <c r="E14" s="26" t="n">
        <f>150</f>
        <v>150.0</v>
      </c>
      <c r="F14" s="24" t="s">
        <v>33</v>
      </c>
      <c r="G14" s="26" t="n">
        <f>12</f>
        <v>12.0</v>
      </c>
      <c r="H14" s="25" t="s">
        <v>33</v>
      </c>
      <c r="I14" s="26" t="n">
        <f>162</f>
        <v>162.0</v>
      </c>
      <c r="J14" s="23"/>
      <c r="K14" s="26" t="n">
        <f>35800</f>
        <v>35800.0</v>
      </c>
      <c r="L14" s="24"/>
      <c r="M14" s="26" t="n">
        <f>272380</f>
        <v>272380.0</v>
      </c>
      <c r="N14" s="25"/>
      <c r="O14" s="26" t="n">
        <f>308180</f>
        <v>308180.0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11819</f>
        <v>11819.0</v>
      </c>
      <c r="AA14" s="24"/>
      <c r="AB14" s="26" t="n">
        <f>21447</f>
        <v>21447.0</v>
      </c>
      <c r="AC14" s="25"/>
      <c r="AD14" s="26" t="n">
        <f>33266</f>
        <v>33266.0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195</f>
        <v>195.0</v>
      </c>
      <c r="F15" s="24"/>
      <c r="G15" s="26" t="n">
        <f>750</f>
        <v>750.0</v>
      </c>
      <c r="H15" s="25"/>
      <c r="I15" s="26" t="n">
        <f>945</f>
        <v>945.0</v>
      </c>
      <c r="J15" s="23"/>
      <c r="K15" s="26" t="n">
        <f>30215</f>
        <v>30215.0</v>
      </c>
      <c r="L15" s="24"/>
      <c r="M15" s="26" t="n">
        <f>132000</f>
        <v>132000.0</v>
      </c>
      <c r="N15" s="25"/>
      <c r="O15" s="26" t="n">
        <f>162215</f>
        <v>162215.0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11824</f>
        <v>11824.0</v>
      </c>
      <c r="AA15" s="24"/>
      <c r="AB15" s="26" t="n">
        <f>21197</f>
        <v>21197.0</v>
      </c>
      <c r="AC15" s="25"/>
      <c r="AD15" s="26" t="n">
        <f>33021</f>
        <v>33021.0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4095</f>
        <v>4095.0</v>
      </c>
      <c r="F16" s="24"/>
      <c r="G16" s="26" t="n">
        <f>14000</f>
        <v>14000.0</v>
      </c>
      <c r="H16" s="25"/>
      <c r="I16" s="26" t="n">
        <f>18095</f>
        <v>18095.0</v>
      </c>
      <c r="J16" s="23"/>
      <c r="K16" s="26" t="n">
        <f>2259200</f>
        <v>2259200.0</v>
      </c>
      <c r="L16" s="24" t="s">
        <v>37</v>
      </c>
      <c r="M16" s="26" t="n">
        <f>11428000</f>
        <v>1.1428E7</v>
      </c>
      <c r="N16" s="25"/>
      <c r="O16" s="26" t="n">
        <f>13687200</f>
        <v>1.36872E7</v>
      </c>
      <c r="P16" s="27" t="n">
        <f>131</f>
        <v>131.0</v>
      </c>
      <c r="Q16" s="28" t="n">
        <f>7276</f>
        <v>7276.0</v>
      </c>
      <c r="R16" s="29" t="n">
        <f>7407</f>
        <v>7407.0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 t="s">
        <v>33</v>
      </c>
      <c r="Z16" s="26" t="n">
        <f>7681</f>
        <v>7681.0</v>
      </c>
      <c r="AA16" s="24"/>
      <c r="AB16" s="26" t="n">
        <f>13161</f>
        <v>13161.0</v>
      </c>
      <c r="AC16" s="25"/>
      <c r="AD16" s="26" t="n">
        <f>20842</f>
        <v>20842.0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2248</f>
        <v>2248.0</v>
      </c>
      <c r="F17" s="24"/>
      <c r="G17" s="26" t="n">
        <f>11670</f>
        <v>11670.0</v>
      </c>
      <c r="H17" s="25"/>
      <c r="I17" s="26" t="n">
        <f>13918</f>
        <v>13918.0</v>
      </c>
      <c r="J17" s="23" t="s">
        <v>37</v>
      </c>
      <c r="K17" s="26" t="n">
        <f>25323880</f>
        <v>2.532388E7</v>
      </c>
      <c r="L17" s="24"/>
      <c r="M17" s="26" t="n">
        <f>4858570</f>
        <v>4858570.0</v>
      </c>
      <c r="N17" s="25" t="s">
        <v>37</v>
      </c>
      <c r="O17" s="26" t="n">
        <f>30182450</f>
        <v>3.018245E7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9929</f>
        <v>9929.0</v>
      </c>
      <c r="AA17" s="24"/>
      <c r="AB17" s="26" t="n">
        <f>16831</f>
        <v>16831.0</v>
      </c>
      <c r="AC17" s="25"/>
      <c r="AD17" s="26" t="n">
        <f>26760</f>
        <v>26760.0</v>
      </c>
    </row>
    <row r="18">
      <c r="A18" s="21" t="s">
        <v>39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40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41</v>
      </c>
      <c r="B20" s="22" t="s">
        <v>27</v>
      </c>
      <c r="C20" s="22" t="s">
        <v>28</v>
      </c>
      <c r="D20" s="23"/>
      <c r="E20" s="26" t="n">
        <f>2180</f>
        <v>2180.0</v>
      </c>
      <c r="F20" s="24"/>
      <c r="G20" s="26" t="n">
        <f>5008</f>
        <v>5008.0</v>
      </c>
      <c r="H20" s="25"/>
      <c r="I20" s="26" t="n">
        <f>7188</f>
        <v>7188.0</v>
      </c>
      <c r="J20" s="23"/>
      <c r="K20" s="26" t="n">
        <f>1078050</f>
        <v>1078050.0</v>
      </c>
      <c r="L20" s="24"/>
      <c r="M20" s="26" t="n">
        <f>2208590</f>
        <v>2208590.0</v>
      </c>
      <c r="N20" s="25"/>
      <c r="O20" s="26" t="n">
        <f>3286640</f>
        <v>3286640.0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12109</f>
        <v>12109.0</v>
      </c>
      <c r="AA20" s="24"/>
      <c r="AB20" s="26" t="n">
        <f>11839</f>
        <v>11839.0</v>
      </c>
      <c r="AC20" s="25"/>
      <c r="AD20" s="26" t="n">
        <f>23948</f>
        <v>23948.0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171</f>
        <v>171.0</v>
      </c>
      <c r="F21" s="24"/>
      <c r="G21" s="26" t="n">
        <f>4151</f>
        <v>4151.0</v>
      </c>
      <c r="H21" s="25"/>
      <c r="I21" s="26" t="n">
        <f>4322</f>
        <v>4322.0</v>
      </c>
      <c r="J21" s="23"/>
      <c r="K21" s="26" t="n">
        <f>124640</f>
        <v>124640.0</v>
      </c>
      <c r="L21" s="24"/>
      <c r="M21" s="26" t="n">
        <f>997055</f>
        <v>997055.0</v>
      </c>
      <c r="N21" s="25"/>
      <c r="O21" s="26" t="n">
        <f>1121695</f>
        <v>1121695.0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12280</f>
        <v>12280.0</v>
      </c>
      <c r="AA21" s="24" t="s">
        <v>33</v>
      </c>
      <c r="AB21" s="26" t="n">
        <f>7990</f>
        <v>7990.0</v>
      </c>
      <c r="AC21" s="25" t="s">
        <v>33</v>
      </c>
      <c r="AD21" s="26" t="n">
        <f>20270</f>
        <v>20270.0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150</f>
        <v>150.0</v>
      </c>
      <c r="F22" s="24"/>
      <c r="G22" s="26" t="n">
        <f>100</f>
        <v>100.0</v>
      </c>
      <c r="H22" s="25"/>
      <c r="I22" s="26" t="n">
        <f>250</f>
        <v>250.0</v>
      </c>
      <c r="J22" s="23"/>
      <c r="K22" s="26" t="n">
        <f>29250</f>
        <v>29250.0</v>
      </c>
      <c r="L22" s="24" t="s">
        <v>33</v>
      </c>
      <c r="M22" s="26" t="n">
        <f>20750</f>
        <v>20750.0</v>
      </c>
      <c r="N22" s="25" t="s">
        <v>33</v>
      </c>
      <c r="O22" s="26" t="n">
        <f>50000</f>
        <v>50000.0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12430</f>
        <v>12430.0</v>
      </c>
      <c r="AA22" s="24"/>
      <c r="AB22" s="26" t="n">
        <f>8090</f>
        <v>8090.0</v>
      </c>
      <c r="AC22" s="25"/>
      <c r="AD22" s="26" t="n">
        <f>20520</f>
        <v>20520.0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4000</f>
        <v>4000.0</v>
      </c>
      <c r="F23" s="24"/>
      <c r="G23" s="26" t="n">
        <f>7055</f>
        <v>7055.0</v>
      </c>
      <c r="H23" s="25"/>
      <c r="I23" s="26" t="n">
        <f>11055</f>
        <v>11055.0</v>
      </c>
      <c r="J23" s="23"/>
      <c r="K23" s="26" t="n">
        <f>3290000</f>
        <v>3290000.0</v>
      </c>
      <c r="L23" s="24"/>
      <c r="M23" s="26" t="n">
        <f>1755715</f>
        <v>1755715.0</v>
      </c>
      <c r="N23" s="25"/>
      <c r="O23" s="26" t="n">
        <f>5045715</f>
        <v>5045715.0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12430</f>
        <v>12430.0</v>
      </c>
      <c r="AA23" s="24"/>
      <c r="AB23" s="26" t="n">
        <f>11145</f>
        <v>11145.0</v>
      </c>
      <c r="AC23" s="25"/>
      <c r="AD23" s="26" t="n">
        <f>23575</f>
        <v>23575.0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6448</f>
        <v>6448.0</v>
      </c>
      <c r="F24" s="24"/>
      <c r="G24" s="26" t="n">
        <f>9010</f>
        <v>9010.0</v>
      </c>
      <c r="H24" s="25"/>
      <c r="I24" s="26" t="n">
        <f>15458</f>
        <v>15458.0</v>
      </c>
      <c r="J24" s="23"/>
      <c r="K24" s="26" t="n">
        <f>18107890</f>
        <v>1.810789E7</v>
      </c>
      <c r="L24" s="24"/>
      <c r="M24" s="26" t="n">
        <f>1769000</f>
        <v>1769000.0</v>
      </c>
      <c r="N24" s="25"/>
      <c r="O24" s="26" t="n">
        <f>19876890</f>
        <v>1.987689E7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18878</f>
        <v>18878.0</v>
      </c>
      <c r="AA24" s="24"/>
      <c r="AB24" s="26" t="n">
        <f>20145</f>
        <v>20145.0</v>
      </c>
      <c r="AC24" s="25"/>
      <c r="AD24" s="26" t="n">
        <f>39023</f>
        <v>39023.0</v>
      </c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48</v>
      </c>
      <c r="B27" s="22" t="s">
        <v>27</v>
      </c>
      <c r="C27" s="22" t="s">
        <v>28</v>
      </c>
      <c r="D27" s="23"/>
      <c r="E27" s="26" t="n">
        <f>9012</f>
        <v>9012.0</v>
      </c>
      <c r="F27" s="24" t="s">
        <v>37</v>
      </c>
      <c r="G27" s="26" t="n">
        <f>19000</f>
        <v>19000.0</v>
      </c>
      <c r="H27" s="25"/>
      <c r="I27" s="26" t="n">
        <f>28012</f>
        <v>28012.0</v>
      </c>
      <c r="J27" s="23"/>
      <c r="K27" s="26" t="n">
        <f>3732706</f>
        <v>3732706.0</v>
      </c>
      <c r="L27" s="24"/>
      <c r="M27" s="26" t="n">
        <f>5012000</f>
        <v>5012000.0</v>
      </c>
      <c r="N27" s="25"/>
      <c r="O27" s="26" t="n">
        <f>8744706</f>
        <v>8744706.0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 t="s">
        <v>37</v>
      </c>
      <c r="Z27" s="26" t="n">
        <f>23890</f>
        <v>23890.0</v>
      </c>
      <c r="AA27" s="24"/>
      <c r="AB27" s="26" t="n">
        <f>25145</f>
        <v>25145.0</v>
      </c>
      <c r="AC27" s="25"/>
      <c r="AD27" s="26" t="n">
        <f>49035</f>
        <v>49035.0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2120</f>
        <v>2120.0</v>
      </c>
      <c r="F28" s="24"/>
      <c r="G28" s="26" t="n">
        <f>10000</f>
        <v>10000.0</v>
      </c>
      <c r="H28" s="25"/>
      <c r="I28" s="26" t="n">
        <f>12120</f>
        <v>12120.0</v>
      </c>
      <c r="J28" s="23"/>
      <c r="K28" s="26" t="n">
        <f>878520</f>
        <v>878520.0</v>
      </c>
      <c r="L28" s="24"/>
      <c r="M28" s="26" t="n">
        <f>2972000</f>
        <v>2972000.0</v>
      </c>
      <c r="N28" s="25"/>
      <c r="O28" s="26" t="n">
        <f>3850520</f>
        <v>3850520.0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22010</f>
        <v>22010.0</v>
      </c>
      <c r="AA28" s="24"/>
      <c r="AB28" s="26" t="n">
        <f>27145</f>
        <v>27145.0</v>
      </c>
      <c r="AC28" s="25"/>
      <c r="AD28" s="26" t="n">
        <f>49155</f>
        <v>49155.0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6001</f>
        <v>6001.0</v>
      </c>
      <c r="F29" s="24"/>
      <c r="G29" s="26" t="n">
        <f>51</f>
        <v>51.0</v>
      </c>
      <c r="H29" s="25"/>
      <c r="I29" s="26" t="n">
        <f>6052</f>
        <v>6052.0</v>
      </c>
      <c r="J29" s="23"/>
      <c r="K29" s="26" t="n">
        <f>2820403</f>
        <v>2820403.0</v>
      </c>
      <c r="L29" s="24"/>
      <c r="M29" s="26" t="n">
        <f>22700</f>
        <v>22700.0</v>
      </c>
      <c r="N29" s="25"/>
      <c r="O29" s="26" t="n">
        <f>2843103</f>
        <v>2843103.0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20011</f>
        <v>20011.0</v>
      </c>
      <c r="AA29" s="24"/>
      <c r="AB29" s="26" t="n">
        <f>27196</f>
        <v>27196.0</v>
      </c>
      <c r="AC29" s="25"/>
      <c r="AD29" s="26" t="n">
        <f>47207</f>
        <v>47207.0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2000</f>
        <v>2000.0</v>
      </c>
      <c r="F30" s="24"/>
      <c r="G30" s="26" t="n">
        <f>2189</f>
        <v>2189.0</v>
      </c>
      <c r="H30" s="25"/>
      <c r="I30" s="26" t="n">
        <f>4189</f>
        <v>4189.0</v>
      </c>
      <c r="J30" s="23"/>
      <c r="K30" s="26" t="n">
        <f>940000</f>
        <v>940000.0</v>
      </c>
      <c r="L30" s="24"/>
      <c r="M30" s="26" t="n">
        <f>1167005</f>
        <v>1167005.0</v>
      </c>
      <c r="N30" s="25"/>
      <c r="O30" s="26" t="n">
        <f>2107005</f>
        <v>2107005.0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22011</f>
        <v>22011.0</v>
      </c>
      <c r="AA30" s="24" t="s">
        <v>37</v>
      </c>
      <c r="AB30" s="26" t="n">
        <f>29385</f>
        <v>29385.0</v>
      </c>
      <c r="AC30" s="25" t="s">
        <v>37</v>
      </c>
      <c r="AD30" s="26" t="n">
        <f>51396</f>
        <v>51396.0</v>
      </c>
    </row>
    <row r="31">
      <c r="A31" s="21" t="s">
        <v>52</v>
      </c>
      <c r="B31" s="22" t="s">
        <v>27</v>
      </c>
      <c r="C31" s="22" t="s">
        <v>28</v>
      </c>
      <c r="D31" s="23" t="s">
        <v>37</v>
      </c>
      <c r="E31" s="26" t="n">
        <f>14791</f>
        <v>14791.0</v>
      </c>
      <c r="F31" s="24"/>
      <c r="G31" s="26" t="n">
        <f>14000</f>
        <v>14000.0</v>
      </c>
      <c r="H31" s="25" t="s">
        <v>37</v>
      </c>
      <c r="I31" s="26" t="n">
        <f>28791</f>
        <v>28791.0</v>
      </c>
      <c r="J31" s="23"/>
      <c r="K31" s="26" t="n">
        <f>13483810</f>
        <v>1.348381E7</v>
      </c>
      <c r="L31" s="24"/>
      <c r="M31" s="26" t="n">
        <f>2650000</f>
        <v>2650000.0</v>
      </c>
      <c r="N31" s="25"/>
      <c r="O31" s="26" t="n">
        <f>16133810</f>
        <v>1.613381E7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16621</f>
        <v>16621.0</v>
      </c>
      <c r="AA31" s="24"/>
      <c r="AB31" s="26" t="n">
        <f>21385</f>
        <v>21385.0</v>
      </c>
      <c r="AC31" s="25"/>
      <c r="AD31" s="26" t="n">
        <f>38006</f>
        <v>38006.0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55</v>
      </c>
      <c r="B34" s="22" t="s">
        <v>27</v>
      </c>
      <c r="C34" s="22" t="s">
        <v>28</v>
      </c>
      <c r="D34" s="23"/>
      <c r="E34" s="26" t="n">
        <f>4071</f>
        <v>4071.0</v>
      </c>
      <c r="F34" s="24"/>
      <c r="G34" s="26" t="n">
        <f>6000</f>
        <v>6000.0</v>
      </c>
      <c r="H34" s="25"/>
      <c r="I34" s="26" t="n">
        <f>10071</f>
        <v>10071.0</v>
      </c>
      <c r="J34" s="23"/>
      <c r="K34" s="26" t="n">
        <f>3766315</f>
        <v>3766315.0</v>
      </c>
      <c r="L34" s="24"/>
      <c r="M34" s="26" t="n">
        <f>2258000</f>
        <v>2258000.0</v>
      </c>
      <c r="N34" s="25"/>
      <c r="O34" s="26" t="n">
        <f>6024315</f>
        <v>6024315.0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12873</f>
        <v>12873.0</v>
      </c>
      <c r="AA34" s="24"/>
      <c r="AB34" s="26" t="n">
        <f>19385</f>
        <v>19385.0</v>
      </c>
      <c r="AC34" s="25"/>
      <c r="AD34" s="26" t="n">
        <f>32258</f>
        <v>32258.0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3360</f>
        <v>3360.0</v>
      </c>
      <c r="F35" s="24"/>
      <c r="G35" s="26" t="n">
        <f>2000</f>
        <v>2000.0</v>
      </c>
      <c r="H35" s="25"/>
      <c r="I35" s="26" t="n">
        <f>5360</f>
        <v>5360.0</v>
      </c>
      <c r="J35" s="23"/>
      <c r="K35" s="26" t="n">
        <f>16803700</f>
        <v>1.68037E7</v>
      </c>
      <c r="L35" s="24"/>
      <c r="M35" s="26" t="n">
        <f>576000</f>
        <v>576000.0</v>
      </c>
      <c r="N35" s="25"/>
      <c r="O35" s="26" t="n">
        <f>17379700</f>
        <v>1.73797E7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16052</f>
        <v>16052.0</v>
      </c>
      <c r="AA35" s="24"/>
      <c r="AB35" s="26" t="n">
        <f>17385</f>
        <v>17385.0</v>
      </c>
      <c r="AC35" s="25"/>
      <c r="AD35" s="26" t="n">
        <f>33437</f>
        <v>33437.0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2693</f>
        <v>2693.0</v>
      </c>
      <c r="F36" s="24"/>
      <c r="G36" s="26" t="n">
        <f>14000</f>
        <v>14000.0</v>
      </c>
      <c r="H36" s="25"/>
      <c r="I36" s="26" t="n">
        <f>16693</f>
        <v>16693.0</v>
      </c>
      <c r="J36" s="23"/>
      <c r="K36" s="26" t="n">
        <f>14453200</f>
        <v>1.44532E7</v>
      </c>
      <c r="L36" s="24"/>
      <c r="M36" s="26" t="n">
        <f>4157000</f>
        <v>4157000.0</v>
      </c>
      <c r="N36" s="25"/>
      <c r="O36" s="26" t="n">
        <f>18610200</f>
        <v>1.86102E7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14916</f>
        <v>14916.0</v>
      </c>
      <c r="AA36" s="24"/>
      <c r="AB36" s="26" t="n">
        <f>21385</f>
        <v>21385.0</v>
      </c>
      <c r="AC36" s="25"/>
      <c r="AD36" s="26" t="n">
        <f>36301</f>
        <v>36301.0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2048</f>
        <v>2048.0</v>
      </c>
      <c r="F37" s="24"/>
      <c r="G37" s="26" t="n">
        <f>15000</f>
        <v>15000.0</v>
      </c>
      <c r="H37" s="25"/>
      <c r="I37" s="26" t="n">
        <f>17048</f>
        <v>17048.0</v>
      </c>
      <c r="J37" s="23"/>
      <c r="K37" s="26" t="n">
        <f>970000</f>
        <v>970000.0</v>
      </c>
      <c r="L37" s="24"/>
      <c r="M37" s="26" t="n">
        <f>4949000</f>
        <v>4949000.0</v>
      </c>
      <c r="N37" s="25"/>
      <c r="O37" s="26" t="n">
        <f>5919000</f>
        <v>5919000.0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16964</f>
        <v>16964.0</v>
      </c>
      <c r="AA37" s="24"/>
      <c r="AB37" s="26" t="n">
        <f>24385</f>
        <v>24385.0</v>
      </c>
      <c r="AC37" s="25"/>
      <c r="AD37" s="26" t="n">
        <f>41349</f>
        <v>41349.0</v>
      </c>
    </row>
    <row r="38">
      <c r="A38" s="21" t="s">
        <v>59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