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<sst xmlns="http://schemas.openxmlformats.org/spreadsheetml/2006/main" count="173" uniqueCount="61">
  <si>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</si>
  <si>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</si>
  <si>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</si>
  <si>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</si>
  <si>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</si>
  <si>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</si>
  <si>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</si>
  <si>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</si>
  <si>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</si>
  <si>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</si>
  <si>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</si>
  <si>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</si>
  <si>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</si>
  <si>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</si>
  <si>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</si>
  <si>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</si>
  <si>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</si>
  <si>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</si>
  <si>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</si>
  <si>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</si>
  <si>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</si>
  <si>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</si>
  <si>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</si>
  <si>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</si>
  <si>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</si>
  <si>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</si>
  <si>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5.1</t>
  </si>
  <si>
    <t>長期国債先物オプション</t>
  </si>
  <si>
    <t>Options on 10-year JGB Futures</t>
  </si>
  <si>
    <t>2</t>
  </si>
  <si>
    <t>●</t>
  </si>
  <si>
    <t>3</t>
  </si>
  <si>
    <t>4</t>
  </si>
  <si>
    <t>5</t>
  </si>
  <si>
    <t>6</t>
  </si>
  <si>
    <t>◎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</si>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</sst>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/>
      <c r="F10" s="24"/>
      <c r="G10" s="26"/>
      <c r="H10" s="25"/>
      <c r="I10" s="26"/>
      <c r="J10" s="23"/>
      <c r="K10" s="26"/>
      <c r="L10" s="24"/>
      <c r="M10" s="26"/>
      <c r="N10" s="25"/>
      <c r="O10" s="26"/>
      <c r="P10" s="27"/>
      <c r="Q10" s="28"/>
      <c r="R10" s="29"/>
      <c r="S10" s="23"/>
      <c r="T10" s="26"/>
      <c r="U10" s="24"/>
      <c r="V10" s="26"/>
      <c r="W10" s="25"/>
      <c r="X10" s="26"/>
      <c r="Y10" s="23"/>
      <c r="Z10" s="26"/>
      <c r="AA10" s="24"/>
      <c r="AB10" s="26"/>
      <c r="AC10" s="25"/>
      <c r="AD10" s="26"/>
    </row>
    <row r="11">
      <c r="A11" s="21" t="s">
        <v>29</v>
      </c>
      <c r="B11" s="22" t="s">
        <v>27</v>
      </c>
      <c r="C11" s="22" t="s">
        <v>28</v>
      </c>
      <c r="D11" s="23"/>
      <c r="E11" s="26" t="n">
        <f>296</f>
        <v>296.0</v>
      </c>
      <c r="F11" s="24"/>
      <c r="G11" s="26" t="n">
        <f>303</f>
        <v>303.0</v>
      </c>
      <c r="H11" s="25"/>
      <c r="I11" s="26" t="n">
        <f>599</f>
        <v>599.0</v>
      </c>
      <c r="J11" s="23"/>
      <c r="K11" s="26" t="n">
        <f>55645000</f>
        <v>5.5645E7</v>
      </c>
      <c r="L11" s="24"/>
      <c r="M11" s="26" t="n">
        <f>43520000</f>
        <v>4.352E7</v>
      </c>
      <c r="N11" s="25"/>
      <c r="O11" s="26" t="n">
        <f>99165000</f>
        <v>9.9165E7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n">
        <f>49</f>
        <v>49.0</v>
      </c>
      <c r="U11" s="24"/>
      <c r="V11" s="26" t="n">
        <f>349</f>
        <v>349.0</v>
      </c>
      <c r="W11" s="25"/>
      <c r="X11" s="26" t="n">
        <f>398</f>
        <v>398.0</v>
      </c>
      <c r="Y11" s="23" t="s">
        <v>30</v>
      </c>
      <c r="Z11" s="26" t="n">
        <f>357</f>
        <v>357.0</v>
      </c>
      <c r="AA11" s="24"/>
      <c r="AB11" s="26" t="n">
        <f>968</f>
        <v>968.0</v>
      </c>
      <c r="AC11" s="25"/>
      <c r="AD11" s="26" t="n">
        <f>1325</f>
        <v>1325.0</v>
      </c>
    </row>
    <row r="12">
      <c r="A12" s="21" t="s">
        <v>31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32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33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34</v>
      </c>
      <c r="B15" s="22" t="s">
        <v>27</v>
      </c>
      <c r="C15" s="22" t="s">
        <v>28</v>
      </c>
      <c r="D15" s="23"/>
      <c r="E15" s="26" t="n">
        <f>343</f>
        <v>343.0</v>
      </c>
      <c r="F15" s="24"/>
      <c r="G15" s="26" t="n">
        <f>202</f>
        <v>202.0</v>
      </c>
      <c r="H15" s="25"/>
      <c r="I15" s="26" t="n">
        <f>545</f>
        <v>545.0</v>
      </c>
      <c r="J15" s="23"/>
      <c r="K15" s="26" t="n">
        <f>64710000</f>
        <v>6.471E7</v>
      </c>
      <c r="L15" s="24"/>
      <c r="M15" s="26" t="n">
        <f>45360000</f>
        <v>4.536E7</v>
      </c>
      <c r="N15" s="25" t="s">
        <v>35</v>
      </c>
      <c r="O15" s="26" t="n">
        <f>110070000</f>
        <v>1.1007E8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18</f>
        <v>18.0</v>
      </c>
      <c r="U15" s="24"/>
      <c r="V15" s="26" t="n">
        <f>18</f>
        <v>18.0</v>
      </c>
      <c r="W15" s="25"/>
      <c r="X15" s="26" t="n">
        <f>36</f>
        <v>36.0</v>
      </c>
      <c r="Y15" s="23"/>
      <c r="Z15" s="26" t="n">
        <f>634</f>
        <v>634.0</v>
      </c>
      <c r="AA15" s="24"/>
      <c r="AB15" s="26" t="n">
        <f>1139</f>
        <v>1139.0</v>
      </c>
      <c r="AC15" s="25"/>
      <c r="AD15" s="26" t="n">
        <f>1773</f>
        <v>1773.0</v>
      </c>
    </row>
    <row r="16">
      <c r="A16" s="21" t="s">
        <v>36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37</v>
      </c>
      <c r="B17" s="22" t="s">
        <v>27</v>
      </c>
      <c r="C17" s="22" t="s">
        <v>28</v>
      </c>
      <c r="D17" s="23"/>
      <c r="E17" s="26"/>
      <c r="F17" s="24"/>
      <c r="G17" s="26"/>
      <c r="H17" s="25"/>
      <c r="I17" s="26"/>
      <c r="J17" s="23"/>
      <c r="K17" s="26"/>
      <c r="L17" s="24"/>
      <c r="M17" s="26"/>
      <c r="N17" s="25"/>
      <c r="O17" s="26"/>
      <c r="P17" s="27"/>
      <c r="Q17" s="28"/>
      <c r="R17" s="29"/>
      <c r="S17" s="23"/>
      <c r="T17" s="26"/>
      <c r="U17" s="24"/>
      <c r="V17" s="26"/>
      <c r="W17" s="25"/>
      <c r="X17" s="26"/>
      <c r="Y17" s="23"/>
      <c r="Z17" s="26"/>
      <c r="AA17" s="24"/>
      <c r="AB17" s="26"/>
      <c r="AC17" s="25"/>
      <c r="AD17" s="26"/>
    </row>
    <row r="18">
      <c r="A18" s="21" t="s">
        <v>38</v>
      </c>
      <c r="B18" s="22" t="s">
        <v>27</v>
      </c>
      <c r="C18" s="22" t="s">
        <v>28</v>
      </c>
      <c r="D18" s="23"/>
      <c r="E18" s="26" t="n">
        <f>291</f>
        <v>291.0</v>
      </c>
      <c r="F18" s="24"/>
      <c r="G18" s="26" t="n">
        <f>133</f>
        <v>133.0</v>
      </c>
      <c r="H18" s="25"/>
      <c r="I18" s="26" t="n">
        <f>424</f>
        <v>424.0</v>
      </c>
      <c r="J18" s="23"/>
      <c r="K18" s="26" t="n">
        <f>36300000</f>
        <v>3.63E7</v>
      </c>
      <c r="L18" s="24"/>
      <c r="M18" s="26" t="n">
        <f>28910000</f>
        <v>2.891E7</v>
      </c>
      <c r="N18" s="25"/>
      <c r="O18" s="26" t="n">
        <f>65210000</f>
        <v>6.521E7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n">
        <f>15</f>
        <v>15.0</v>
      </c>
      <c r="U18" s="24"/>
      <c r="V18" s="26" t="n">
        <f>15</f>
        <v>15.0</v>
      </c>
      <c r="W18" s="25"/>
      <c r="X18" s="26" t="n">
        <f>30</f>
        <v>30.0</v>
      </c>
      <c r="Y18" s="23"/>
      <c r="Z18" s="26" t="n">
        <f>833</f>
        <v>833.0</v>
      </c>
      <c r="AA18" s="24"/>
      <c r="AB18" s="26" t="n">
        <f>1234</f>
        <v>1234.0</v>
      </c>
      <c r="AC18" s="25"/>
      <c r="AD18" s="26" t="n">
        <f>2067</f>
        <v>2067.0</v>
      </c>
    </row>
    <row r="19">
      <c r="A19" s="21" t="s">
        <v>39</v>
      </c>
      <c r="B19" s="22" t="s">
        <v>27</v>
      </c>
      <c r="C19" s="22" t="s">
        <v>28</v>
      </c>
      <c r="D19" s="23" t="s">
        <v>30</v>
      </c>
      <c r="E19" s="26" t="n">
        <f>35</f>
        <v>35.0</v>
      </c>
      <c r="F19" s="24"/>
      <c r="G19" s="26" t="n">
        <f>42</f>
        <v>42.0</v>
      </c>
      <c r="H19" s="25" t="s">
        <v>30</v>
      </c>
      <c r="I19" s="26" t="n">
        <f>77</f>
        <v>77.0</v>
      </c>
      <c r="J19" s="23"/>
      <c r="K19" s="26" t="n">
        <f>7150000</f>
        <v>7150000.0</v>
      </c>
      <c r="L19" s="24"/>
      <c r="M19" s="26" t="n">
        <f>8510000</f>
        <v>8510000.0</v>
      </c>
      <c r="N19" s="25" t="s">
        <v>30</v>
      </c>
      <c r="O19" s="26" t="n">
        <f>15660000</f>
        <v>1.566E7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n">
        <f>15</f>
        <v>15.0</v>
      </c>
      <c r="U19" s="24"/>
      <c r="V19" s="26" t="n">
        <f>25</f>
        <v>25.0</v>
      </c>
      <c r="W19" s="25"/>
      <c r="X19" s="26" t="n">
        <f>40</f>
        <v>40.0</v>
      </c>
      <c r="Y19" s="23"/>
      <c r="Z19" s="26" t="n">
        <f>849</f>
        <v>849.0</v>
      </c>
      <c r="AA19" s="24"/>
      <c r="AB19" s="26" t="n">
        <f>1258</f>
        <v>1258.0</v>
      </c>
      <c r="AC19" s="25"/>
      <c r="AD19" s="26" t="n">
        <f>2107</f>
        <v>2107.0</v>
      </c>
    </row>
    <row r="20">
      <c r="A20" s="21" t="s">
        <v>40</v>
      </c>
      <c r="B20" s="22" t="s">
        <v>27</v>
      </c>
      <c r="C20" s="22" t="s">
        <v>28</v>
      </c>
      <c r="D20" s="23"/>
      <c r="E20" s="26" t="n">
        <f>103</f>
        <v>103.0</v>
      </c>
      <c r="F20" s="24"/>
      <c r="G20" s="26" t="n">
        <f>236</f>
        <v>236.0</v>
      </c>
      <c r="H20" s="25"/>
      <c r="I20" s="26" t="n">
        <f>339</f>
        <v>339.0</v>
      </c>
      <c r="J20" s="23"/>
      <c r="K20" s="26" t="n">
        <f>14800000</f>
        <v>1.48E7</v>
      </c>
      <c r="L20" s="24"/>
      <c r="M20" s="26" t="n">
        <f>21790000</f>
        <v>2.179E7</v>
      </c>
      <c r="N20" s="25"/>
      <c r="O20" s="26" t="n">
        <f>36590000</f>
        <v>3.659E7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n">
        <f>15</f>
        <v>15.0</v>
      </c>
      <c r="U20" s="24"/>
      <c r="V20" s="26" t="n">
        <f>165</f>
        <v>165.0</v>
      </c>
      <c r="W20" s="25"/>
      <c r="X20" s="26" t="n">
        <f>180</f>
        <v>180.0</v>
      </c>
      <c r="Y20" s="23"/>
      <c r="Z20" s="26" t="n">
        <f>946</f>
        <v>946.0</v>
      </c>
      <c r="AA20" s="24"/>
      <c r="AB20" s="26" t="n">
        <f>1397</f>
        <v>1397.0</v>
      </c>
      <c r="AC20" s="25"/>
      <c r="AD20" s="26" t="n">
        <f>2343</f>
        <v>2343.0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171</f>
        <v>171.0</v>
      </c>
      <c r="F21" s="24"/>
      <c r="G21" s="26" t="n">
        <f>343</f>
        <v>343.0</v>
      </c>
      <c r="H21" s="25"/>
      <c r="I21" s="26" t="n">
        <f>514</f>
        <v>514.0</v>
      </c>
      <c r="J21" s="23"/>
      <c r="K21" s="26" t="n">
        <f>16760000</f>
        <v>1.676E7</v>
      </c>
      <c r="L21" s="24"/>
      <c r="M21" s="26" t="n">
        <f>21445000</f>
        <v>2.1445E7</v>
      </c>
      <c r="N21" s="25"/>
      <c r="O21" s="26" t="n">
        <f>38205000</f>
        <v>3.8205E7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n">
        <f>15</f>
        <v>15.0</v>
      </c>
      <c r="U21" s="24" t="s">
        <v>35</v>
      </c>
      <c r="V21" s="26" t="n">
        <f>465</f>
        <v>465.0</v>
      </c>
      <c r="W21" s="25" t="s">
        <v>35</v>
      </c>
      <c r="X21" s="26" t="n">
        <f>480</f>
        <v>480.0</v>
      </c>
      <c r="Y21" s="23"/>
      <c r="Z21" s="26" t="n">
        <f>1053</f>
        <v>1053.0</v>
      </c>
      <c r="AA21" s="24"/>
      <c r="AB21" s="26" t="n">
        <f>1473</f>
        <v>1473.0</v>
      </c>
      <c r="AC21" s="25"/>
      <c r="AD21" s="26" t="n">
        <f>2526</f>
        <v>2526.0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184</f>
        <v>184.0</v>
      </c>
      <c r="F22" s="24"/>
      <c r="G22" s="26" t="n">
        <f>423</f>
        <v>423.0</v>
      </c>
      <c r="H22" s="25"/>
      <c r="I22" s="26" t="n">
        <f>607</f>
        <v>607.0</v>
      </c>
      <c r="J22" s="23"/>
      <c r="K22" s="26" t="n">
        <f>20130000</f>
        <v>2.013E7</v>
      </c>
      <c r="L22" s="24"/>
      <c r="M22" s="26" t="n">
        <f>57350000</f>
        <v>5.735E7</v>
      </c>
      <c r="N22" s="25"/>
      <c r="O22" s="26" t="n">
        <f>77480000</f>
        <v>7.748E7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n">
        <f>117</f>
        <v>117.0</v>
      </c>
      <c r="U22" s="24"/>
      <c r="V22" s="26" t="n">
        <f>115</f>
        <v>115.0</v>
      </c>
      <c r="W22" s="25"/>
      <c r="X22" s="26" t="n">
        <f>232</f>
        <v>232.0</v>
      </c>
      <c r="Y22" s="23"/>
      <c r="Z22" s="26" t="n">
        <f>1195</f>
        <v>1195.0</v>
      </c>
      <c r="AA22" s="24"/>
      <c r="AB22" s="26" t="n">
        <f>1728</f>
        <v>1728.0</v>
      </c>
      <c r="AC22" s="25"/>
      <c r="AD22" s="26" t="n">
        <f>2923</f>
        <v>2923.0</v>
      </c>
    </row>
    <row r="23">
      <c r="A23" s="21" t="s">
        <v>43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44</v>
      </c>
      <c r="B24" s="22" t="s">
        <v>27</v>
      </c>
      <c r="C24" s="22" t="s">
        <v>28</v>
      </c>
      <c r="D24" s="23"/>
      <c r="E24" s="26"/>
      <c r="F24" s="24"/>
      <c r="G24" s="26"/>
      <c r="H24" s="25"/>
      <c r="I24" s="26"/>
      <c r="J24" s="23"/>
      <c r="K24" s="26"/>
      <c r="L24" s="24"/>
      <c r="M24" s="26"/>
      <c r="N24" s="25"/>
      <c r="O24" s="26"/>
      <c r="P24" s="27"/>
      <c r="Q24" s="28"/>
      <c r="R24" s="29"/>
      <c r="S24" s="23"/>
      <c r="T24" s="26"/>
      <c r="U24" s="24"/>
      <c r="V24" s="26"/>
      <c r="W24" s="25"/>
      <c r="X24" s="26"/>
      <c r="Y24" s="23"/>
      <c r="Z24" s="26"/>
      <c r="AA24" s="24"/>
      <c r="AB24" s="26"/>
      <c r="AC24" s="25"/>
      <c r="AD24" s="26"/>
    </row>
    <row r="25">
      <c r="A25" s="21" t="s">
        <v>45</v>
      </c>
      <c r="B25" s="22" t="s">
        <v>27</v>
      </c>
      <c r="C25" s="22" t="s">
        <v>28</v>
      </c>
      <c r="D25" s="23"/>
      <c r="E25" s="26" t="n">
        <f>159</f>
        <v>159.0</v>
      </c>
      <c r="F25" s="24"/>
      <c r="G25" s="26" t="n">
        <f>266</f>
        <v>266.0</v>
      </c>
      <c r="H25" s="25"/>
      <c r="I25" s="26" t="n">
        <f>425</f>
        <v>425.0</v>
      </c>
      <c r="J25" s="23"/>
      <c r="K25" s="26" t="n">
        <f>14800000</f>
        <v>1.48E7</v>
      </c>
      <c r="L25" s="24"/>
      <c r="M25" s="26" t="n">
        <f>19100000</f>
        <v>1.91E7</v>
      </c>
      <c r="N25" s="25"/>
      <c r="O25" s="26" t="n">
        <f>33900000</f>
        <v>3.39E7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n">
        <f>15</f>
        <v>15.0</v>
      </c>
      <c r="U25" s="24"/>
      <c r="V25" s="26" t="n">
        <f>465</f>
        <v>465.0</v>
      </c>
      <c r="W25" s="25"/>
      <c r="X25" s="26" t="n">
        <f>480</f>
        <v>480.0</v>
      </c>
      <c r="Y25" s="23"/>
      <c r="Z25" s="26" t="n">
        <f>1331</f>
        <v>1331.0</v>
      </c>
      <c r="AA25" s="24"/>
      <c r="AB25" s="26" t="n">
        <f>1568</f>
        <v>1568.0</v>
      </c>
      <c r="AC25" s="25"/>
      <c r="AD25" s="26" t="n">
        <f>2899</f>
        <v>2899.0</v>
      </c>
    </row>
    <row r="26">
      <c r="A26" s="21" t="s">
        <v>46</v>
      </c>
      <c r="B26" s="22" t="s">
        <v>27</v>
      </c>
      <c r="C26" s="22" t="s">
        <v>28</v>
      </c>
      <c r="D26" s="23"/>
      <c r="E26" s="26" t="n">
        <f>227</f>
        <v>227.0</v>
      </c>
      <c r="F26" s="24"/>
      <c r="G26" s="26" t="n">
        <f>136</f>
        <v>136.0</v>
      </c>
      <c r="H26" s="25"/>
      <c r="I26" s="26" t="n">
        <f>363</f>
        <v>363.0</v>
      </c>
      <c r="J26" s="23"/>
      <c r="K26" s="26" t="n">
        <f>21370000</f>
        <v>2.137E7</v>
      </c>
      <c r="L26" s="24"/>
      <c r="M26" s="26" t="n">
        <f>10850000</f>
        <v>1.085E7</v>
      </c>
      <c r="N26" s="25"/>
      <c r="O26" s="26" t="n">
        <f>32220000</f>
        <v>3.222E7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n">
        <f>65</f>
        <v>65.0</v>
      </c>
      <c r="U26" s="24"/>
      <c r="V26" s="26" t="n">
        <f>65</f>
        <v>65.0</v>
      </c>
      <c r="W26" s="25"/>
      <c r="X26" s="26" t="n">
        <f>130</f>
        <v>130.0</v>
      </c>
      <c r="Y26" s="23"/>
      <c r="Z26" s="26" t="n">
        <f>1527</f>
        <v>1527.0</v>
      </c>
      <c r="AA26" s="24"/>
      <c r="AB26" s="26" t="n">
        <f>1653</f>
        <v>1653.0</v>
      </c>
      <c r="AC26" s="25"/>
      <c r="AD26" s="26" t="n">
        <f>3180</f>
        <v>3180.0</v>
      </c>
    </row>
    <row r="27">
      <c r="A27" s="21" t="s">
        <v>47</v>
      </c>
      <c r="B27" s="22" t="s">
        <v>27</v>
      </c>
      <c r="C27" s="22" t="s">
        <v>28</v>
      </c>
      <c r="D27" s="23"/>
      <c r="E27" s="26" t="n">
        <f>210</f>
        <v>210.0</v>
      </c>
      <c r="F27" s="24"/>
      <c r="G27" s="26" t="n">
        <f>111</f>
        <v>111.0</v>
      </c>
      <c r="H27" s="25"/>
      <c r="I27" s="26" t="n">
        <f>321</f>
        <v>321.0</v>
      </c>
      <c r="J27" s="23"/>
      <c r="K27" s="26" t="n">
        <f>14800000</f>
        <v>1.48E7</v>
      </c>
      <c r="L27" s="24"/>
      <c r="M27" s="26" t="n">
        <f>12800000</f>
        <v>1.28E7</v>
      </c>
      <c r="N27" s="25"/>
      <c r="O27" s="26" t="n">
        <f>27600000</f>
        <v>2.76E7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n">
        <f>15</f>
        <v>15.0</v>
      </c>
      <c r="U27" s="24"/>
      <c r="V27" s="26" t="n">
        <f>15</f>
        <v>15.0</v>
      </c>
      <c r="W27" s="25"/>
      <c r="X27" s="26" t="n">
        <f>30</f>
        <v>30.0</v>
      </c>
      <c r="Y27" s="23"/>
      <c r="Z27" s="26" t="n">
        <f>1619</f>
        <v>1619.0</v>
      </c>
      <c r="AA27" s="24"/>
      <c r="AB27" s="26" t="n">
        <f>1684</f>
        <v>1684.0</v>
      </c>
      <c r="AC27" s="25"/>
      <c r="AD27" s="26" t="n">
        <f>3303</f>
        <v>3303.0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237</f>
        <v>237.0</v>
      </c>
      <c r="F28" s="24"/>
      <c r="G28" s="26" t="n">
        <f>122</f>
        <v>122.0</v>
      </c>
      <c r="H28" s="25"/>
      <c r="I28" s="26" t="n">
        <f>359</f>
        <v>359.0</v>
      </c>
      <c r="J28" s="23"/>
      <c r="K28" s="26" t="n">
        <f>10710000</f>
        <v>1.071E7</v>
      </c>
      <c r="L28" s="24"/>
      <c r="M28" s="26" t="n">
        <f>9470000</f>
        <v>9470000.0</v>
      </c>
      <c r="N28" s="25"/>
      <c r="O28" s="26" t="n">
        <f>20180000</f>
        <v>2.018E7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 t="s">
        <v>30</v>
      </c>
      <c r="T28" s="26" t="str">
        <f>"－"</f>
        <v>－</v>
      </c>
      <c r="U28" s="24"/>
      <c r="V28" s="26" t="n">
        <f>240</f>
        <v>240.0</v>
      </c>
      <c r="W28" s="25"/>
      <c r="X28" s="26" t="n">
        <f>240</f>
        <v>240.0</v>
      </c>
      <c r="Y28" s="23"/>
      <c r="Z28" s="26" t="n">
        <f>1762</f>
        <v>1762.0</v>
      </c>
      <c r="AA28" s="24"/>
      <c r="AB28" s="26" t="n">
        <f>1804</f>
        <v>1804.0</v>
      </c>
      <c r="AC28" s="25"/>
      <c r="AD28" s="26" t="n">
        <f>3566</f>
        <v>3566.0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479</f>
        <v>479.0</v>
      </c>
      <c r="F29" s="24"/>
      <c r="G29" s="26" t="n">
        <f>292</f>
        <v>292.0</v>
      </c>
      <c r="H29" s="25"/>
      <c r="I29" s="26" t="n">
        <f>771</f>
        <v>771.0</v>
      </c>
      <c r="J29" s="23"/>
      <c r="K29" s="26" t="n">
        <f>19425000</f>
        <v>1.9425E7</v>
      </c>
      <c r="L29" s="24"/>
      <c r="M29" s="26" t="n">
        <f>19720000</f>
        <v>1.972E7</v>
      </c>
      <c r="N29" s="25"/>
      <c r="O29" s="26" t="n">
        <f>39145000</f>
        <v>3.9145E7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 t="s">
        <v>35</v>
      </c>
      <c r="T29" s="26" t="n">
        <f>213</f>
        <v>213.0</v>
      </c>
      <c r="U29" s="24"/>
      <c r="V29" s="26" t="n">
        <f>153</f>
        <v>153.0</v>
      </c>
      <c r="W29" s="25"/>
      <c r="X29" s="26" t="n">
        <f>366</f>
        <v>366.0</v>
      </c>
      <c r="Y29" s="23"/>
      <c r="Z29" s="26" t="n">
        <f>1886</f>
        <v>1886.0</v>
      </c>
      <c r="AA29" s="24"/>
      <c r="AB29" s="26" t="n">
        <f>1921</f>
        <v>1921.0</v>
      </c>
      <c r="AC29" s="25"/>
      <c r="AD29" s="26" t="n">
        <f>3807</f>
        <v>3807.0</v>
      </c>
    </row>
    <row r="30">
      <c r="A30" s="21" t="s">
        <v>50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51</v>
      </c>
      <c r="B31" s="22" t="s">
        <v>27</v>
      </c>
      <c r="C31" s="22" t="s">
        <v>28</v>
      </c>
      <c r="D31" s="23"/>
      <c r="E31" s="26"/>
      <c r="F31" s="24"/>
      <c r="G31" s="26"/>
      <c r="H31" s="25"/>
      <c r="I31" s="26"/>
      <c r="J31" s="23"/>
      <c r="K31" s="26"/>
      <c r="L31" s="24"/>
      <c r="M31" s="26"/>
      <c r="N31" s="25"/>
      <c r="O31" s="26"/>
      <c r="P31" s="27"/>
      <c r="Q31" s="28"/>
      <c r="R31" s="29"/>
      <c r="S31" s="23"/>
      <c r="T31" s="26"/>
      <c r="U31" s="24"/>
      <c r="V31" s="26"/>
      <c r="W31" s="25"/>
      <c r="X31" s="26"/>
      <c r="Y31" s="23"/>
      <c r="Z31" s="26"/>
      <c r="AA31" s="24"/>
      <c r="AB31" s="26"/>
      <c r="AC31" s="25"/>
      <c r="AD31" s="26"/>
    </row>
    <row r="32">
      <c r="A32" s="21" t="s">
        <v>52</v>
      </c>
      <c r="B32" s="22" t="s">
        <v>27</v>
      </c>
      <c r="C32" s="22" t="s">
        <v>28</v>
      </c>
      <c r="D32" s="23"/>
      <c r="E32" s="26" t="n">
        <f>107</f>
        <v>107.0</v>
      </c>
      <c r="F32" s="24"/>
      <c r="G32" s="26" t="n">
        <f>164</f>
        <v>164.0</v>
      </c>
      <c r="H32" s="25"/>
      <c r="I32" s="26" t="n">
        <f>271</f>
        <v>271.0</v>
      </c>
      <c r="J32" s="23"/>
      <c r="K32" s="26" t="n">
        <f>12190000</f>
        <v>1.219E7</v>
      </c>
      <c r="L32" s="24"/>
      <c r="M32" s="26" t="n">
        <f>10880000</f>
        <v>1.088E7</v>
      </c>
      <c r="N32" s="25"/>
      <c r="O32" s="26" t="n">
        <f>23070000</f>
        <v>2.307E7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n">
        <f>50</f>
        <v>50.0</v>
      </c>
      <c r="W32" s="25"/>
      <c r="X32" s="26" t="n">
        <f>50</f>
        <v>50.0</v>
      </c>
      <c r="Y32" s="23"/>
      <c r="Z32" s="26" t="n">
        <f>1964</f>
        <v>1964.0</v>
      </c>
      <c r="AA32" s="24"/>
      <c r="AB32" s="26" t="n">
        <f>1977</f>
        <v>1977.0</v>
      </c>
      <c r="AC32" s="25"/>
      <c r="AD32" s="26" t="n">
        <f>3941</f>
        <v>3941.0</v>
      </c>
    </row>
    <row r="33">
      <c r="A33" s="21" t="s">
        <v>53</v>
      </c>
      <c r="B33" s="22" t="s">
        <v>27</v>
      </c>
      <c r="C33" s="22" t="s">
        <v>28</v>
      </c>
      <c r="D33" s="23"/>
      <c r="E33" s="26" t="n">
        <f>175</f>
        <v>175.0</v>
      </c>
      <c r="F33" s="24"/>
      <c r="G33" s="26" t="n">
        <f>166</f>
        <v>166.0</v>
      </c>
      <c r="H33" s="25"/>
      <c r="I33" s="26" t="n">
        <f>341</f>
        <v>341.0</v>
      </c>
      <c r="J33" s="23" t="s">
        <v>30</v>
      </c>
      <c r="K33" s="26" t="n">
        <f>5640000</f>
        <v>5640000.0</v>
      </c>
      <c r="L33" s="24"/>
      <c r="M33" s="26" t="n">
        <f>14070000</f>
        <v>1.407E7</v>
      </c>
      <c r="N33" s="25"/>
      <c r="O33" s="26" t="n">
        <f>19710000</f>
        <v>1.971E7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 t="s">
        <v>30</v>
      </c>
      <c r="V33" s="26" t="str">
        <f>"－"</f>
        <v>－</v>
      </c>
      <c r="W33" s="25" t="s">
        <v>30</v>
      </c>
      <c r="X33" s="26" t="str">
        <f>"－"</f>
        <v>－</v>
      </c>
      <c r="Y33" s="23"/>
      <c r="Z33" s="26" t="n">
        <f>2049</f>
        <v>2049.0</v>
      </c>
      <c r="AA33" s="24"/>
      <c r="AB33" s="26" t="n">
        <f>2090</f>
        <v>2090.0</v>
      </c>
      <c r="AC33" s="25"/>
      <c r="AD33" s="26" t="n">
        <f>4139</f>
        <v>4139.0</v>
      </c>
    </row>
    <row r="34">
      <c r="A34" s="21" t="s">
        <v>54</v>
      </c>
      <c r="B34" s="22" t="s">
        <v>27</v>
      </c>
      <c r="C34" s="22" t="s">
        <v>28</v>
      </c>
      <c r="D34" s="23"/>
      <c r="E34" s="26" t="n">
        <f>251</f>
        <v>251.0</v>
      </c>
      <c r="F34" s="24"/>
      <c r="G34" s="26" t="n">
        <f>105</f>
        <v>105.0</v>
      </c>
      <c r="H34" s="25"/>
      <c r="I34" s="26" t="n">
        <f>356</f>
        <v>356.0</v>
      </c>
      <c r="J34" s="23"/>
      <c r="K34" s="26" t="n">
        <f>12670000</f>
        <v>1.267E7</v>
      </c>
      <c r="L34" s="24"/>
      <c r="M34" s="26" t="n">
        <f>15450000</f>
        <v>1.545E7</v>
      </c>
      <c r="N34" s="25"/>
      <c r="O34" s="26" t="n">
        <f>28120000</f>
        <v>2.812E7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n">
        <f>2</f>
        <v>2.0</v>
      </c>
      <c r="W34" s="25"/>
      <c r="X34" s="26" t="n">
        <f>2</f>
        <v>2.0</v>
      </c>
      <c r="Y34" s="23"/>
      <c r="Z34" s="26" t="n">
        <f>2217</f>
        <v>2217.0</v>
      </c>
      <c r="AA34" s="24"/>
      <c r="AB34" s="26" t="n">
        <f>2100</f>
        <v>2100.0</v>
      </c>
      <c r="AC34" s="25"/>
      <c r="AD34" s="26" t="n">
        <f>4317</f>
        <v>4317.0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471</f>
        <v>471.0</v>
      </c>
      <c r="F35" s="24"/>
      <c r="G35" s="26" t="n">
        <f>149</f>
        <v>149.0</v>
      </c>
      <c r="H35" s="25"/>
      <c r="I35" s="26" t="n">
        <f>620</f>
        <v>620.0</v>
      </c>
      <c r="J35" s="23"/>
      <c r="K35" s="26" t="n">
        <f>33870000</f>
        <v>3.387E7</v>
      </c>
      <c r="L35" s="24"/>
      <c r="M35" s="26" t="n">
        <f>18990000</f>
        <v>1.899E7</v>
      </c>
      <c r="N35" s="25"/>
      <c r="O35" s="26" t="n">
        <f>52860000</f>
        <v>5.286E7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2522</f>
        <v>2522.0</v>
      </c>
      <c r="AA35" s="24"/>
      <c r="AB35" s="26" t="n">
        <f>2174</f>
        <v>2174.0</v>
      </c>
      <c r="AC35" s="25"/>
      <c r="AD35" s="26" t="n">
        <f>4696</f>
        <v>4696.0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262</f>
        <v>262.0</v>
      </c>
      <c r="F36" s="24" t="s">
        <v>30</v>
      </c>
      <c r="G36" s="26" t="n">
        <f>40</f>
        <v>40.0</v>
      </c>
      <c r="H36" s="25"/>
      <c r="I36" s="26" t="n">
        <f>302</f>
        <v>302.0</v>
      </c>
      <c r="J36" s="23"/>
      <c r="K36" s="26" t="n">
        <f>33370000</f>
        <v>3.337E7</v>
      </c>
      <c r="L36" s="24" t="s">
        <v>30</v>
      </c>
      <c r="M36" s="26" t="n">
        <f>3350000</f>
        <v>3350000.0</v>
      </c>
      <c r="N36" s="25"/>
      <c r="O36" s="26" t="n">
        <f>36720000</f>
        <v>3.672E7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2504</f>
        <v>2504.0</v>
      </c>
      <c r="AA36" s="24" t="s">
        <v>35</v>
      </c>
      <c r="AB36" s="26" t="n">
        <f>2195</f>
        <v>2195.0</v>
      </c>
      <c r="AC36" s="25"/>
      <c r="AD36" s="26" t="n">
        <f>4699</f>
        <v>4699.0</v>
      </c>
    </row>
    <row r="37">
      <c r="A37" s="21" t="s">
        <v>57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  <row r="38">
      <c r="A38" s="21" t="s">
        <v>58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59</v>
      </c>
      <c r="B39" s="22" t="s">
        <v>27</v>
      </c>
      <c r="C39" s="22" t="s">
        <v>28</v>
      </c>
      <c r="D39" s="23"/>
      <c r="E39" s="26" t="n">
        <f>69</f>
        <v>69.0</v>
      </c>
      <c r="F39" s="24" t="s">
        <v>35</v>
      </c>
      <c r="G39" s="26" t="n">
        <f>493</f>
        <v>493.0</v>
      </c>
      <c r="H39" s="25"/>
      <c r="I39" s="26" t="n">
        <f>562</f>
        <v>562.0</v>
      </c>
      <c r="J39" s="23"/>
      <c r="K39" s="26" t="n">
        <f>11760000</f>
        <v>1.176E7</v>
      </c>
      <c r="L39" s="24" t="s">
        <v>35</v>
      </c>
      <c r="M39" s="26" t="n">
        <f>73270000</f>
        <v>7.327E7</v>
      </c>
      <c r="N39" s="25"/>
      <c r="O39" s="26" t="n">
        <f>85030000</f>
        <v>8.503E7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n">
        <f>50</f>
        <v>50.0</v>
      </c>
      <c r="W39" s="25"/>
      <c r="X39" s="26" t="n">
        <f>50</f>
        <v>50.0</v>
      </c>
      <c r="Y39" s="23" t="s">
        <v>35</v>
      </c>
      <c r="Z39" s="26" t="n">
        <f>2572</f>
        <v>2572.0</v>
      </c>
      <c r="AA39" s="24"/>
      <c r="AB39" s="26" t="n">
        <f>2157</f>
        <v>2157.0</v>
      </c>
      <c r="AC39" s="25" t="s">
        <v>35</v>
      </c>
      <c r="AD39" s="26" t="n">
        <f>4729</f>
        <v>4729.0</v>
      </c>
    </row>
    <row r="40">
      <c r="A40" s="21" t="s">
        <v>60</v>
      </c>
      <c r="B40" s="22" t="s">
        <v>27</v>
      </c>
      <c r="C40" s="22" t="s">
        <v>28</v>
      </c>
      <c r="D40" s="23" t="s">
        <v>35</v>
      </c>
      <c r="E40" s="26" t="n">
        <f>701</f>
        <v>701.0</v>
      </c>
      <c r="F40" s="24"/>
      <c r="G40" s="26" t="n">
        <f>286</f>
        <v>286.0</v>
      </c>
      <c r="H40" s="25" t="s">
        <v>35</v>
      </c>
      <c r="I40" s="26" t="n">
        <f>987</f>
        <v>987.0</v>
      </c>
      <c r="J40" s="23" t="s">
        <v>35</v>
      </c>
      <c r="K40" s="26" t="n">
        <f>66150000</f>
        <v>6.615E7</v>
      </c>
      <c r="L40" s="24"/>
      <c r="M40" s="26" t="n">
        <f>17440000</f>
        <v>1.744E7</v>
      </c>
      <c r="N40" s="25"/>
      <c r="O40" s="26" t="n">
        <f>83590000</f>
        <v>8.359E7</v>
      </c>
      <c r="P40" s="27" t="n">
        <f>380</f>
        <v>380.0</v>
      </c>
      <c r="Q40" s="28" t="n">
        <f>489</f>
        <v>489.0</v>
      </c>
      <c r="R40" s="29" t="n">
        <f>869</f>
        <v>869.0</v>
      </c>
      <c r="S40" s="23"/>
      <c r="T40" s="26" t="n">
        <f>103</f>
        <v>103.0</v>
      </c>
      <c r="U40" s="24"/>
      <c r="V40" s="26" t="n">
        <f>103</f>
        <v>103.0</v>
      </c>
      <c r="W40" s="25"/>
      <c r="X40" s="26" t="n">
        <f>206</f>
        <v>206.0</v>
      </c>
      <c r="Y40" s="23"/>
      <c r="Z40" s="26" t="n">
        <f>496</f>
        <v>496.0</v>
      </c>
      <c r="AA40" s="24" t="s">
        <v>30</v>
      </c>
      <c r="AB40" s="26" t="n">
        <f>377</f>
        <v>377.0</v>
      </c>
      <c r="AC40" s="25" t="s">
        <v>30</v>
      </c>
      <c r="AD40" s="26" t="n">
        <f>873</f>
        <v>873.0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