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4" r:id="rId1" sheetId="1"/>
  </sheets>
  <definedNames>
    <definedName localSheetId="0" name="_xlnm.Print_Titles">BO_DM0034!$4:$9</definedName>
  </definedNames>
  <calcPr calcId="145621"/>
</workbook>
</file>

<file path=xl/sharedStrings.xml><?xml version="1.0" encoding="utf-8"?>
<sst xmlns="http://schemas.openxmlformats.org/spreadsheetml/2006/main" count="170" uniqueCount="62">
  <si>
    <t>有 価 証 券 オ プ シ ョ ン 取 引 取 引 状 況（日別）</t>
    <rPh eb="1" sb="0">
      <t>ユウ</t>
    </rPh>
    <rPh eb="3" sb="2">
      <t>アタイ</t>
    </rPh>
    <rPh eb="5" sb="4">
      <t>アカシ</t>
    </rPh>
    <rPh eb="7" sb="6">
      <t>ケン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5"/>
  </si>
  <si>
    <t>Trading of Securities Options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</si>
  <si>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</si>
  <si>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</si>
  <si>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</si>
  <si>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</si>
  <si>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</si>
  <si>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</si>
  <si>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</si>
  <si>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</si>
  <si>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</si>
  <si>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</si>
  <si>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</si>
  <si>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</si>
  <si>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</si>
  <si>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</si>
  <si>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</si>
  <si>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</si>
  <si>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</si>
  <si>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</si>
  <si>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</si>
  <si>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</si>
  <si>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</si>
  <si>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</si>
  <si>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</si>
  <si>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</si>
  <si>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5.1</t>
  </si>
  <si>
    <t>有価証券オプション</t>
  </si>
  <si>
    <t>Securities Options</t>
  </si>
  <si>
    <t>2</t>
  </si>
  <si>
    <t>◎●</t>
  </si>
  <si>
    <t>◎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</si>
  <si>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</si>
  <si>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</si>
  <si>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</si>
  <si>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</si>
  <si>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</si>
  <si>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</si>
  <si>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</si>
  <si>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</si>
  <si>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</si>
  <si>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</si>
  <si>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●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</si>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</sst>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5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37" fillId="0" fontId="31" numFmtId="0"/>
    <xf applyAlignment="0" applyFill="0" applyNumberFormat="0" applyProtection="0" borderId="38" fillId="0" fontId="32" numFmtId="0"/>
    <xf applyAlignment="0" applyFill="0" applyNumberFormat="0" applyProtection="0" borderId="39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4" fillId="8" fontId="34" numFmtId="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borderId="0" fillId="0" fontId="8" numFmtId="0"/>
    <xf applyAlignment="0" applyFill="0" applyNumberFormat="0" applyProtection="0" borderId="41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4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6" fillId="28" fontId="71" numFmtId="49"/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" numFmtId="0">
      <alignment vertical="center"/>
    </xf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0">
    <xf borderId="0" fillId="0" fontId="0" numFmtId="0" xfId="0"/>
    <xf applyFont="1" borderId="0" fillId="0" fontId="6" numFmtId="0" xfId="1">
      <alignment vertical="center"/>
    </xf>
    <xf applyBorder="1" applyFont="1" borderId="0" fillId="0" fontId="6" numFmtId="0" xfId="1">
      <alignment vertical="center"/>
    </xf>
    <xf applyAlignment="1" applyFont="1" borderId="0" fillId="0" fontId="7" numFmtId="0" xfId="0">
      <alignment vertical="center"/>
    </xf>
    <xf applyAlignment="1" applyFont="1" borderId="0" fillId="0" fontId="11" numFmtId="0" xfId="0">
      <alignment vertical="center"/>
    </xf>
    <xf applyFont="1" borderId="0" fillId="0" fontId="9" numFmtId="0" xfId="1">
      <alignment vertical="center"/>
    </xf>
    <xf applyAlignment="1" applyFont="1" borderId="0" fillId="0" fontId="9" numFmtId="0" xfId="0">
      <alignment vertical="center"/>
    </xf>
    <xf applyAlignment="1" applyFill="1" applyFont="1" applyNumberFormat="1" borderId="0" fillId="0" fontId="3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Alignment="1" applyBorder="1" applyFill="1" applyFont="1" applyNumberFormat="1" borderId="2" fillId="0" fontId="8" numFmtId="0" xfId="0">
      <alignment vertical="center"/>
    </xf>
    <xf applyAlignment="1" applyFill="1" applyFont="1" borderId="0" fillId="0" fontId="9" numFmtId="0" xfId="0">
      <alignment vertical="center"/>
    </xf>
    <xf applyAlignment="1" applyFill="1" applyFont="1" borderId="0" fillId="0" fontId="9" numFmtId="0" xfId="0">
      <alignment horizontal="right" vertical="center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4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15" fillId="0" fontId="8" numFmtId="0" xfId="0">
      <alignment horizontal="center" vertical="center" wrapText="1"/>
    </xf>
    <xf applyAlignment="1" applyBorder="1" applyFill="1" applyFont="1" applyNumberFormat="1" borderId="16" fillId="0" fontId="8" numFmtId="0" xfId="0">
      <alignment horizontal="center" vertical="center" wrapText="1"/>
    </xf>
    <xf applyAlignment="1" applyBorder="1" applyFill="1" applyFont="1" applyNumberFormat="1" borderId="17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6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ont="1" applyNumberFormat="1" borderId="27" fillId="0" fontId="10" numFmtId="49" xfId="0">
      <alignment horizontal="right" vertical="top" wrapText="1"/>
    </xf>
    <xf applyAlignment="1" applyBorder="1" applyFont="1" applyNumberFormat="1" borderId="27" fillId="0" fontId="10" numFmtId="49" xfId="0">
      <alignment horizontal="left" vertical="top" wrapText="1"/>
    </xf>
    <xf applyAlignment="1" applyBorder="1" applyFont="1" applyNumberFormat="1" borderId="28" fillId="0" fontId="10" numFmtId="49" xfId="0">
      <alignment horizontal="center" vertical="top" wrapText="1"/>
    </xf>
    <xf applyAlignment="1" applyBorder="1" applyFont="1" applyNumberFormat="1" borderId="30" fillId="0" fontId="10" numFmtId="49" xfId="0">
      <alignment horizontal="center" vertical="top" wrapText="1"/>
    </xf>
    <xf applyAlignment="1" applyBorder="1" applyFont="1" applyNumberFormat="1" borderId="31" fillId="0" fontId="10" numFmtId="49" xfId="0">
      <alignment horizontal="center" vertical="top" wrapText="1"/>
    </xf>
    <xf applyAlignment="1" applyBorder="1" applyFont="1" applyNumberFormat="1" borderId="29" fillId="0" fontId="10" numFmtId="3" quotePrefix="1" xfId="1">
      <alignment horizontal="right" vertical="top" wrapText="1"/>
    </xf>
    <xf applyAlignment="1" applyBorder="1" applyFont="1" applyNumberFormat="1" borderId="32" fillId="0" fontId="10" numFmtId="3" quotePrefix="1" xfId="1">
      <alignment horizontal="right" vertical="top" wrapText="1"/>
    </xf>
    <xf applyAlignment="1" applyBorder="1" applyFont="1" applyNumberFormat="1" borderId="30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ill="1" applyFont="1" applyNumberFormat="1" borderId="22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3" fillId="0" fontId="8" numFmtId="0" xfId="0">
      <alignment horizontal="center" vertical="center" wrapText="1"/>
    </xf>
    <xf applyAlignment="1" applyBorder="1" applyFill="1" applyFont="1" applyNumberFormat="1" borderId="24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ill="1" applyFont="1" applyNumberFormat="1" borderId="11" fillId="0" fontId="8" numFmtId="0" xfId="0">
      <alignment horizontal="center" vertical="center" wrapText="1"/>
    </xf>
    <xf applyAlignment="1" applyBorder="1" applyFill="1" applyFont="1" applyNumberFormat="1" borderId="12" fillId="0" fontId="8" numFmtId="0" xfId="0">
      <alignment horizontal="center" vertical="center" wrapText="1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7" fillId="0" fontId="8" numFmtId="0" xfId="0">
      <alignment horizontal="center" vertical="center" wrapText="1"/>
    </xf>
    <xf applyAlignment="1" applyBorder="1" applyFill="1" applyFont="1" applyNumberFormat="1" borderId="21" fillId="0" fontId="8" numFmtId="0" xfId="0">
      <alignment horizontal="center" vertical="center" wrapText="1"/>
    </xf>
    <xf applyAlignment="1" applyBorder="1" applyFill="1" applyFont="1" applyNumberFormat="1" borderId="18" fillId="0" fontId="8" numFmtId="0" xfId="0">
      <alignment horizontal="center" vertical="center" wrapText="1"/>
    </xf>
    <xf applyAlignment="1" applyBorder="1" applyFill="1" applyFont="1" applyNumberFormat="1" borderId="19" fillId="0" fontId="8" numFmtId="0" xfId="0">
      <alignment horizontal="center" vertical="center" wrapText="1"/>
    </xf>
    <xf applyAlignment="1" applyBorder="1" applyFill="1" applyFont="1" applyNumberFormat="1" borderId="20" fillId="0" fontId="8" numFmtId="0" xfId="0">
      <alignment horizontal="center" vertical="center" wrapText="1"/>
    </xf>
    <xf applyAlignment="1" applyBorder="1" applyFill="1" applyFont="1" applyNumberFormat="1" borderId="3" fillId="0" fontId="8" numFmtId="0" xfId="0">
      <alignment horizontal="center" vertical="center" wrapText="1"/>
    </xf>
    <xf applyAlignment="1" applyBorder="1" applyFill="1" applyFont="1" applyNumberFormat="1" borderId="4" fillId="0" fontId="8" numFmtId="0" xfId="0">
      <alignment horizontal="center" vertical="center" wrapText="1"/>
    </xf>
    <xf applyAlignment="1" applyBorder="1" applyFill="1" applyFont="1" applyNumberFormat="1" borderId="8" fillId="0" fontId="8" numFmtId="0" xfId="0">
      <alignment horizontal="center" vertical="center" wrapText="1"/>
    </xf>
    <xf applyAlignment="1" applyBorder="1" applyFill="1" applyFont="1" applyNumberFormat="1" borderId="5" fillId="0" fontId="8" numFmtId="0" xfId="0">
      <alignment horizontal="center" vertical="center" wrapText="1"/>
    </xf>
    <xf applyAlignment="1" applyBorder="1" applyFill="1" applyFont="1" applyNumberFormat="1" borderId="6" fillId="0" fontId="8" numFmtId="0" xfId="0">
      <alignment horizontal="center" vertical="center" wrapText="1"/>
    </xf>
    <xf applyAlignment="1" applyBorder="1" applyFill="1" applyFont="1" applyNumberFormat="1" borderId="9" fillId="0" fontId="8" numFmtId="0" xfId="0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40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5" width="6.5" collapsed="false"/>
    <col min="2" max="2" customWidth="true" style="5" width="30.625" collapsed="false"/>
    <col min="3" max="3" customWidth="true" style="6" width="30.625" collapsed="false"/>
    <col min="4" max="4" customWidth="true" style="5" width="4.625" collapsed="false"/>
    <col min="5" max="5" customWidth="true" style="5" width="22.625" collapsed="false"/>
    <col min="6" max="6" customWidth="true" style="5" width="4.625" collapsed="false"/>
    <col min="7" max="7" customWidth="true" style="5" width="22.625" collapsed="false"/>
    <col min="8" max="8" customWidth="true" style="5" width="4.625" collapsed="false"/>
    <col min="9" max="9" customWidth="true" style="5" width="22.625" collapsed="false"/>
    <col min="10" max="10" customWidth="true" style="5" width="4.625" collapsed="false"/>
    <col min="11" max="11" customWidth="true" style="5" width="22.625" collapsed="false"/>
    <col min="12" max="12" customWidth="true" style="5" width="4.625" collapsed="false"/>
    <col min="13" max="13" customWidth="true" style="5" width="22.625" collapsed="false"/>
    <col min="14" max="14" customWidth="true" style="5" width="4.625" collapsed="false"/>
    <col min="15" max="18" customWidth="true" style="5" width="22.625" collapsed="false"/>
    <col min="19" max="19" customWidth="true" style="5" width="4.625" collapsed="false"/>
    <col min="20" max="20" customWidth="true" style="5" width="22.625" collapsed="false"/>
    <col min="21" max="21" customWidth="true" style="5" width="4.625" collapsed="false"/>
    <col min="22" max="22" customWidth="true" style="5" width="22.625" collapsed="false"/>
    <col min="23" max="23" customWidth="true" style="5" width="4.625" collapsed="false"/>
    <col min="24" max="24" customWidth="true" style="5" width="22.625" collapsed="false"/>
    <col min="25" max="25" customWidth="true" style="5" width="4.625" collapsed="false"/>
    <col min="26" max="26" customWidth="true" style="5" width="22.625" collapsed="false"/>
    <col min="27" max="27" customWidth="true" style="5" width="4.625" collapsed="false"/>
    <col min="28" max="28" customWidth="true" style="5" width="22.625" collapsed="false"/>
    <col min="29" max="29" customWidth="true" style="5" width="4.625" collapsed="false"/>
    <col min="30" max="30" customWidth="true" style="5" width="22.62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customFormat="1" customHeight="1" ht="30" r="2" s="2" spans="1:3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customFormat="1" customHeight="1" ht="15" r="3" s="2" spans="1:30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customFormat="1" customHeight="1" ht="17.100000000000001" r="4" s="3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3" spans="1:30">
      <c r="A5" s="44" t="s">
        <v>4</v>
      </c>
      <c r="B5" s="44" t="s">
        <v>5</v>
      </c>
      <c r="C5" s="45" t="s">
        <v>6</v>
      </c>
      <c r="D5" s="45" t="s">
        <v>7</v>
      </c>
      <c r="E5" s="47"/>
      <c r="F5" s="47" t="s">
        <v>8</v>
      </c>
      <c r="G5" s="47"/>
      <c r="H5" s="47" t="s">
        <v>8</v>
      </c>
      <c r="I5" s="48"/>
      <c r="J5" s="45" t="s">
        <v>9</v>
      </c>
      <c r="K5" s="47"/>
      <c r="L5" s="47" t="s">
        <v>8</v>
      </c>
      <c r="M5" s="47"/>
      <c r="N5" s="47" t="s">
        <v>8</v>
      </c>
      <c r="O5" s="48"/>
      <c r="P5" s="47" t="s">
        <v>10</v>
      </c>
      <c r="Q5" s="47"/>
      <c r="R5" s="48"/>
      <c r="S5" s="45" t="s">
        <v>11</v>
      </c>
      <c r="T5" s="47"/>
      <c r="U5" s="47" t="s">
        <v>8</v>
      </c>
      <c r="V5" s="47"/>
      <c r="W5" s="47" t="s">
        <v>8</v>
      </c>
      <c r="X5" s="48"/>
      <c r="Y5" s="45" t="s">
        <v>12</v>
      </c>
      <c r="Z5" s="47"/>
      <c r="AA5" s="47" t="s">
        <v>8</v>
      </c>
      <c r="AB5" s="47"/>
      <c r="AC5" s="47" t="s">
        <v>8</v>
      </c>
      <c r="AD5" s="48"/>
    </row>
    <row customFormat="1" customHeight="1" ht="17.100000000000001" r="6" s="3" spans="1:30">
      <c r="A6" s="39"/>
      <c r="B6" s="39"/>
      <c r="C6" s="46"/>
      <c r="D6" s="49" t="s">
        <v>13</v>
      </c>
      <c r="E6" s="37"/>
      <c r="F6" s="35" t="s">
        <v>14</v>
      </c>
      <c r="G6" s="36"/>
      <c r="H6" s="37" t="s">
        <v>15</v>
      </c>
      <c r="I6" s="38"/>
      <c r="J6" s="49" t="s">
        <v>13</v>
      </c>
      <c r="K6" s="37"/>
      <c r="L6" s="35" t="s">
        <v>14</v>
      </c>
      <c r="M6" s="36"/>
      <c r="N6" s="37" t="s">
        <v>15</v>
      </c>
      <c r="O6" s="38"/>
      <c r="P6" s="12" t="s">
        <v>13</v>
      </c>
      <c r="Q6" s="13" t="s">
        <v>14</v>
      </c>
      <c r="R6" s="14" t="s">
        <v>16</v>
      </c>
      <c r="S6" s="49" t="s">
        <v>13</v>
      </c>
      <c r="T6" s="37"/>
      <c r="U6" s="35" t="s">
        <v>14</v>
      </c>
      <c r="V6" s="36"/>
      <c r="W6" s="37" t="s">
        <v>15</v>
      </c>
      <c r="X6" s="38"/>
      <c r="Y6" s="49" t="s">
        <v>13</v>
      </c>
      <c r="Z6" s="37"/>
      <c r="AA6" s="35" t="s">
        <v>14</v>
      </c>
      <c r="AB6" s="36"/>
      <c r="AC6" s="37" t="s">
        <v>15</v>
      </c>
      <c r="AD6" s="38"/>
    </row>
    <row customFormat="1" customHeight="1" ht="1.5" r="7" s="3" spans="1:30">
      <c r="A7" s="15"/>
      <c r="B7" s="39"/>
      <c r="C7" s="4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7"/>
    </row>
    <row customFormat="1" customHeight="1" ht="17.100000000000001" r="8" s="3" spans="1:30">
      <c r="A8" s="39" t="s">
        <v>17</v>
      </c>
      <c r="B8" s="39"/>
      <c r="C8" s="46"/>
      <c r="D8" s="41" t="s">
        <v>18</v>
      </c>
      <c r="E8" s="42"/>
      <c r="F8" s="42"/>
      <c r="G8" s="42"/>
      <c r="H8" s="42"/>
      <c r="I8" s="43"/>
      <c r="J8" s="41" t="s">
        <v>19</v>
      </c>
      <c r="K8" s="42"/>
      <c r="L8" s="42"/>
      <c r="M8" s="42"/>
      <c r="N8" s="42"/>
      <c r="O8" s="43"/>
      <c r="P8" s="42" t="s">
        <v>20</v>
      </c>
      <c r="Q8" s="42"/>
      <c r="R8" s="43"/>
      <c r="S8" s="41" t="s">
        <v>21</v>
      </c>
      <c r="T8" s="42"/>
      <c r="U8" s="42"/>
      <c r="V8" s="42"/>
      <c r="W8" s="42"/>
      <c r="X8" s="43"/>
      <c r="Y8" s="41" t="s">
        <v>22</v>
      </c>
      <c r="Z8" s="42"/>
      <c r="AA8" s="42"/>
      <c r="AB8" s="42"/>
      <c r="AC8" s="42"/>
      <c r="AD8" s="43"/>
    </row>
    <row customFormat="1" customHeight="1" ht="17.100000000000001" r="9" s="3" spans="1:30">
      <c r="A9" s="40"/>
      <c r="B9" s="40"/>
      <c r="C9" s="30"/>
      <c r="D9" s="30" t="s">
        <v>23</v>
      </c>
      <c r="E9" s="31"/>
      <c r="F9" s="32" t="s">
        <v>24</v>
      </c>
      <c r="G9" s="33"/>
      <c r="H9" s="31" t="s">
        <v>25</v>
      </c>
      <c r="I9" s="34"/>
      <c r="J9" s="30" t="s">
        <v>23</v>
      </c>
      <c r="K9" s="31"/>
      <c r="L9" s="32" t="s">
        <v>24</v>
      </c>
      <c r="M9" s="33"/>
      <c r="N9" s="31" t="s">
        <v>25</v>
      </c>
      <c r="O9" s="34"/>
      <c r="P9" s="18" t="s">
        <v>23</v>
      </c>
      <c r="Q9" s="19" t="s">
        <v>24</v>
      </c>
      <c r="R9" s="20" t="s">
        <v>25</v>
      </c>
      <c r="S9" s="30" t="s">
        <v>23</v>
      </c>
      <c r="T9" s="31"/>
      <c r="U9" s="32" t="s">
        <v>24</v>
      </c>
      <c r="V9" s="33"/>
      <c r="W9" s="31" t="s">
        <v>25</v>
      </c>
      <c r="X9" s="34"/>
      <c r="Y9" s="30" t="s">
        <v>23</v>
      </c>
      <c r="Z9" s="31"/>
      <c r="AA9" s="32" t="s">
        <v>24</v>
      </c>
      <c r="AB9" s="33"/>
      <c r="AC9" s="31" t="s">
        <v>25</v>
      </c>
      <c r="AD9" s="34"/>
    </row>
    <row customFormat="1" customHeight="1" ht="13.5" r="10" s="4" spans="1:30">
      <c r="A10" s="21" t="s">
        <v>26</v>
      </c>
      <c r="B10" s="22" t="s">
        <v>27</v>
      </c>
      <c r="C10" s="22" t="s">
        <v>28</v>
      </c>
      <c r="D10" s="23"/>
      <c r="E10" s="26"/>
      <c r="F10" s="24"/>
      <c r="G10" s="26"/>
      <c r="H10" s="25"/>
      <c r="I10" s="26"/>
      <c r="J10" s="23"/>
      <c r="K10" s="26"/>
      <c r="L10" s="24"/>
      <c r="M10" s="26"/>
      <c r="N10" s="25"/>
      <c r="O10" s="26"/>
      <c r="P10" s="27"/>
      <c r="Q10" s="28"/>
      <c r="R10" s="29"/>
      <c r="S10" s="23"/>
      <c r="T10" s="26"/>
      <c r="U10" s="24"/>
      <c r="V10" s="26"/>
      <c r="W10" s="25"/>
      <c r="X10" s="26"/>
      <c r="Y10" s="23"/>
      <c r="Z10" s="26"/>
      <c r="AA10" s="24"/>
      <c r="AB10" s="26"/>
      <c r="AC10" s="25"/>
      <c r="AD10" s="26"/>
    </row>
    <row r="11">
      <c r="A11" s="21" t="s">
        <v>29</v>
      </c>
      <c r="B11" s="22" t="s">
        <v>27</v>
      </c>
      <c r="C11" s="22" t="s">
        <v>28</v>
      </c>
      <c r="D11" s="23"/>
      <c r="E11" s="26" t="n">
        <f>10010</f>
        <v>10010.0</v>
      </c>
      <c r="F11" s="24"/>
      <c r="G11" s="26" t="n">
        <f>10000</f>
        <v>10000.0</v>
      </c>
      <c r="H11" s="25"/>
      <c r="I11" s="26" t="n">
        <f>20010</f>
        <v>20010.0</v>
      </c>
      <c r="J11" s="23"/>
      <c r="K11" s="26" t="n">
        <f>623650</f>
        <v>623650.0</v>
      </c>
      <c r="L11" s="24"/>
      <c r="M11" s="26" t="n">
        <f>1170000</f>
        <v>1170000.0</v>
      </c>
      <c r="N11" s="25"/>
      <c r="O11" s="26" t="n">
        <f>1793650</f>
        <v>1793650.0</v>
      </c>
      <c r="P11" s="27" t="str">
        <f>"－"</f>
        <v>－</v>
      </c>
      <c r="Q11" s="28" t="str">
        <f>"－"</f>
        <v>－</v>
      </c>
      <c r="R11" s="29" t="str">
        <f>"－"</f>
        <v>－</v>
      </c>
      <c r="S11" s="23" t="s">
        <v>30</v>
      </c>
      <c r="T11" s="26" t="str">
        <f>"－"</f>
        <v>－</v>
      </c>
      <c r="U11" s="24" t="s">
        <v>30</v>
      </c>
      <c r="V11" s="26" t="str">
        <f>"－"</f>
        <v>－</v>
      </c>
      <c r="W11" s="25" t="s">
        <v>30</v>
      </c>
      <c r="X11" s="26" t="str">
        <f>"－"</f>
        <v>－</v>
      </c>
      <c r="Y11" s="23" t="s">
        <v>31</v>
      </c>
      <c r="Z11" s="26" t="n">
        <f>26974</f>
        <v>26974.0</v>
      </c>
      <c r="AA11" s="24"/>
      <c r="AB11" s="26" t="n">
        <f>34385</f>
        <v>34385.0</v>
      </c>
      <c r="AC11" s="25" t="s">
        <v>31</v>
      </c>
      <c r="AD11" s="26" t="n">
        <f>61359</f>
        <v>61359.0</v>
      </c>
    </row>
    <row r="12">
      <c r="A12" s="21" t="s">
        <v>32</v>
      </c>
      <c r="B12" s="22" t="s">
        <v>27</v>
      </c>
      <c r="C12" s="22" t="s">
        <v>28</v>
      </c>
      <c r="D12" s="23"/>
      <c r="E12" s="26"/>
      <c r="F12" s="24"/>
      <c r="G12" s="26"/>
      <c r="H12" s="25"/>
      <c r="I12" s="26"/>
      <c r="J12" s="23"/>
      <c r="K12" s="26"/>
      <c r="L12" s="24"/>
      <c r="M12" s="26"/>
      <c r="N12" s="25"/>
      <c r="O12" s="26"/>
      <c r="P12" s="27"/>
      <c r="Q12" s="28"/>
      <c r="R12" s="29"/>
      <c r="S12" s="23"/>
      <c r="T12" s="26"/>
      <c r="U12" s="24"/>
      <c r="V12" s="26"/>
      <c r="W12" s="25"/>
      <c r="X12" s="26"/>
      <c r="Y12" s="23"/>
      <c r="Z12" s="26"/>
      <c r="AA12" s="24"/>
      <c r="AB12" s="26"/>
      <c r="AC12" s="25"/>
      <c r="AD12" s="26"/>
    </row>
    <row r="13">
      <c r="A13" s="21" t="s">
        <v>33</v>
      </c>
      <c r="B13" s="22" t="s">
        <v>27</v>
      </c>
      <c r="C13" s="22" t="s">
        <v>28</v>
      </c>
      <c r="D13" s="23"/>
      <c r="E13" s="26"/>
      <c r="F13" s="24"/>
      <c r="G13" s="26"/>
      <c r="H13" s="25"/>
      <c r="I13" s="26"/>
      <c r="J13" s="23"/>
      <c r="K13" s="26"/>
      <c r="L13" s="24"/>
      <c r="M13" s="26"/>
      <c r="N13" s="25"/>
      <c r="O13" s="26"/>
      <c r="P13" s="27"/>
      <c r="Q13" s="28"/>
      <c r="R13" s="29"/>
      <c r="S13" s="23"/>
      <c r="T13" s="26"/>
      <c r="U13" s="24"/>
      <c r="V13" s="26"/>
      <c r="W13" s="25"/>
      <c r="X13" s="26"/>
      <c r="Y13" s="23"/>
      <c r="Z13" s="26"/>
      <c r="AA13" s="24"/>
      <c r="AB13" s="26"/>
      <c r="AC13" s="25"/>
      <c r="AD13" s="26"/>
    </row>
    <row r="14">
      <c r="A14" s="21" t="s">
        <v>34</v>
      </c>
      <c r="B14" s="22" t="s">
        <v>27</v>
      </c>
      <c r="C14" s="22" t="s">
        <v>28</v>
      </c>
      <c r="D14" s="23"/>
      <c r="E14" s="26"/>
      <c r="F14" s="24"/>
      <c r="G14" s="26"/>
      <c r="H14" s="25"/>
      <c r="I14" s="26"/>
      <c r="J14" s="23"/>
      <c r="K14" s="26"/>
      <c r="L14" s="24"/>
      <c r="M14" s="26"/>
      <c r="N14" s="25"/>
      <c r="O14" s="26"/>
      <c r="P14" s="27"/>
      <c r="Q14" s="28"/>
      <c r="R14" s="29"/>
      <c r="S14" s="23"/>
      <c r="T14" s="26"/>
      <c r="U14" s="24"/>
      <c r="V14" s="26"/>
      <c r="W14" s="25"/>
      <c r="X14" s="26"/>
      <c r="Y14" s="23"/>
      <c r="Z14" s="26"/>
      <c r="AA14" s="24"/>
      <c r="AB14" s="26"/>
      <c r="AC14" s="25"/>
      <c r="AD14" s="26"/>
    </row>
    <row r="15">
      <c r="A15" s="21" t="s">
        <v>35</v>
      </c>
      <c r="B15" s="22" t="s">
        <v>27</v>
      </c>
      <c r="C15" s="22" t="s">
        <v>28</v>
      </c>
      <c r="D15" s="23"/>
      <c r="E15" s="26" t="n">
        <f>4080</f>
        <v>4080.0</v>
      </c>
      <c r="F15" s="24"/>
      <c r="G15" s="26" t="n">
        <f>9550</f>
        <v>9550.0</v>
      </c>
      <c r="H15" s="25"/>
      <c r="I15" s="26" t="n">
        <f>13630</f>
        <v>13630.0</v>
      </c>
      <c r="J15" s="23"/>
      <c r="K15" s="26" t="n">
        <f>2398120</f>
        <v>2398120.0</v>
      </c>
      <c r="L15" s="24"/>
      <c r="M15" s="26" t="n">
        <f>2688834</f>
        <v>2688834.0</v>
      </c>
      <c r="N15" s="25"/>
      <c r="O15" s="26" t="n">
        <f>5086954</f>
        <v>5086954.0</v>
      </c>
      <c r="P15" s="27" t="str">
        <f>"－"</f>
        <v>－</v>
      </c>
      <c r="Q15" s="28" t="str">
        <f>"－"</f>
        <v>－</v>
      </c>
      <c r="R15" s="29" t="str">
        <f>"－"</f>
        <v>－</v>
      </c>
      <c r="S15" s="23"/>
      <c r="T15" s="26" t="str">
        <f>"－"</f>
        <v>－</v>
      </c>
      <c r="U15" s="24"/>
      <c r="V15" s="26" t="str">
        <f>"－"</f>
        <v>－</v>
      </c>
      <c r="W15" s="25"/>
      <c r="X15" s="26" t="str">
        <f>"－"</f>
        <v>－</v>
      </c>
      <c r="Y15" s="23"/>
      <c r="Z15" s="26" t="n">
        <f>22894</f>
        <v>22894.0</v>
      </c>
      <c r="AA15" s="24"/>
      <c r="AB15" s="26" t="n">
        <f>31435</f>
        <v>31435.0</v>
      </c>
      <c r="AC15" s="25"/>
      <c r="AD15" s="26" t="n">
        <f>54329</f>
        <v>54329.0</v>
      </c>
    </row>
    <row r="16">
      <c r="A16" s="21" t="s">
        <v>36</v>
      </c>
      <c r="B16" s="22" t="s">
        <v>27</v>
      </c>
      <c r="C16" s="22" t="s">
        <v>28</v>
      </c>
      <c r="D16" s="23"/>
      <c r="E16" s="26"/>
      <c r="F16" s="24"/>
      <c r="G16" s="26"/>
      <c r="H16" s="25"/>
      <c r="I16" s="26"/>
      <c r="J16" s="23"/>
      <c r="K16" s="26"/>
      <c r="L16" s="24"/>
      <c r="M16" s="26"/>
      <c r="N16" s="25"/>
      <c r="O16" s="26"/>
      <c r="P16" s="27"/>
      <c r="Q16" s="28"/>
      <c r="R16" s="29"/>
      <c r="S16" s="23"/>
      <c r="T16" s="26"/>
      <c r="U16" s="24"/>
      <c r="V16" s="26"/>
      <c r="W16" s="25"/>
      <c r="X16" s="26"/>
      <c r="Y16" s="23"/>
      <c r="Z16" s="26"/>
      <c r="AA16" s="24"/>
      <c r="AB16" s="26"/>
      <c r="AC16" s="25"/>
      <c r="AD16" s="26"/>
    </row>
    <row r="17">
      <c r="A17" s="21" t="s">
        <v>37</v>
      </c>
      <c r="B17" s="22" t="s">
        <v>27</v>
      </c>
      <c r="C17" s="22" t="s">
        <v>28</v>
      </c>
      <c r="D17" s="23"/>
      <c r="E17" s="26"/>
      <c r="F17" s="24"/>
      <c r="G17" s="26"/>
      <c r="H17" s="25"/>
      <c r="I17" s="26"/>
      <c r="J17" s="23"/>
      <c r="K17" s="26"/>
      <c r="L17" s="24"/>
      <c r="M17" s="26"/>
      <c r="N17" s="25"/>
      <c r="O17" s="26"/>
      <c r="P17" s="27"/>
      <c r="Q17" s="28"/>
      <c r="R17" s="29"/>
      <c r="S17" s="23"/>
      <c r="T17" s="26"/>
      <c r="U17" s="24"/>
      <c r="V17" s="26"/>
      <c r="W17" s="25"/>
      <c r="X17" s="26"/>
      <c r="Y17" s="23"/>
      <c r="Z17" s="26"/>
      <c r="AA17" s="24"/>
      <c r="AB17" s="26"/>
      <c r="AC17" s="25"/>
      <c r="AD17" s="26"/>
    </row>
    <row r="18">
      <c r="A18" s="21" t="s">
        <v>38</v>
      </c>
      <c r="B18" s="22" t="s">
        <v>27</v>
      </c>
      <c r="C18" s="22" t="s">
        <v>28</v>
      </c>
      <c r="D18" s="23" t="s">
        <v>31</v>
      </c>
      <c r="E18" s="26" t="n">
        <f>20016</f>
        <v>20016.0</v>
      </c>
      <c r="F18" s="24"/>
      <c r="G18" s="26" t="n">
        <f>26000</f>
        <v>26000.0</v>
      </c>
      <c r="H18" s="25" t="s">
        <v>31</v>
      </c>
      <c r="I18" s="26" t="n">
        <f>46016</f>
        <v>46016.0</v>
      </c>
      <c r="J18" s="23"/>
      <c r="K18" s="26" t="n">
        <f>1415180</f>
        <v>1415180.0</v>
      </c>
      <c r="L18" s="24"/>
      <c r="M18" s="26" t="n">
        <f>5684000</f>
        <v>5684000.0</v>
      </c>
      <c r="N18" s="25"/>
      <c r="O18" s="26" t="n">
        <f>7099180</f>
        <v>7099180.0</v>
      </c>
      <c r="P18" s="27" t="str">
        <f>"－"</f>
        <v>－</v>
      </c>
      <c r="Q18" s="28" t="str">
        <f>"－"</f>
        <v>－</v>
      </c>
      <c r="R18" s="29" t="str">
        <f>"－"</f>
        <v>－</v>
      </c>
      <c r="S18" s="23"/>
      <c r="T18" s="26" t="str">
        <f>"－"</f>
        <v>－</v>
      </c>
      <c r="U18" s="24"/>
      <c r="V18" s="26" t="str">
        <f>"－"</f>
        <v>－</v>
      </c>
      <c r="W18" s="25"/>
      <c r="X18" s="26" t="str">
        <f>"－"</f>
        <v>－</v>
      </c>
      <c r="Y18" s="23"/>
      <c r="Z18" s="26" t="n">
        <f>22910</f>
        <v>22910.0</v>
      </c>
      <c r="AA18" s="24"/>
      <c r="AB18" s="26" t="n">
        <f>29435</f>
        <v>29435.0</v>
      </c>
      <c r="AC18" s="25"/>
      <c r="AD18" s="26" t="n">
        <f>52345</f>
        <v>52345.0</v>
      </c>
    </row>
    <row r="19">
      <c r="A19" s="21" t="s">
        <v>39</v>
      </c>
      <c r="B19" s="22" t="s">
        <v>27</v>
      </c>
      <c r="C19" s="22" t="s">
        <v>28</v>
      </c>
      <c r="D19" s="23"/>
      <c r="E19" s="26" t="n">
        <f>4065</f>
        <v>4065.0</v>
      </c>
      <c r="F19" s="24"/>
      <c r="G19" s="26" t="n">
        <f>12000</f>
        <v>12000.0</v>
      </c>
      <c r="H19" s="25"/>
      <c r="I19" s="26" t="n">
        <f>16065</f>
        <v>16065.0</v>
      </c>
      <c r="J19" s="23"/>
      <c r="K19" s="26" t="n">
        <f>3858850</f>
        <v>3858850.0</v>
      </c>
      <c r="L19" s="24"/>
      <c r="M19" s="26" t="n">
        <f>4018000</f>
        <v>4018000.0</v>
      </c>
      <c r="N19" s="25"/>
      <c r="O19" s="26" t="n">
        <f>7876850</f>
        <v>7876850.0</v>
      </c>
      <c r="P19" s="27" t="str">
        <f>"－"</f>
        <v>－</v>
      </c>
      <c r="Q19" s="28" t="str">
        <f>"－"</f>
        <v>－</v>
      </c>
      <c r="R19" s="29" t="str">
        <f>"－"</f>
        <v>－</v>
      </c>
      <c r="S19" s="23"/>
      <c r="T19" s="26" t="str">
        <f>"－"</f>
        <v>－</v>
      </c>
      <c r="U19" s="24"/>
      <c r="V19" s="26" t="str">
        <f>"－"</f>
        <v>－</v>
      </c>
      <c r="W19" s="25"/>
      <c r="X19" s="26" t="str">
        <f>"－"</f>
        <v>－</v>
      </c>
      <c r="Y19" s="23"/>
      <c r="Z19" s="26" t="n">
        <f>22975</f>
        <v>22975.0</v>
      </c>
      <c r="AA19" s="24"/>
      <c r="AB19" s="26" t="n">
        <f>27435</f>
        <v>27435.0</v>
      </c>
      <c r="AC19" s="25"/>
      <c r="AD19" s="26" t="n">
        <f>50410</f>
        <v>50410.0</v>
      </c>
    </row>
    <row r="20">
      <c r="A20" s="21" t="s">
        <v>40</v>
      </c>
      <c r="B20" s="22" t="s">
        <v>27</v>
      </c>
      <c r="C20" s="22" t="s">
        <v>28</v>
      </c>
      <c r="D20" s="23"/>
      <c r="E20" s="26" t="n">
        <f>10069</f>
        <v>10069.0</v>
      </c>
      <c r="F20" s="24" t="s">
        <v>31</v>
      </c>
      <c r="G20" s="26" t="n">
        <f>27000</f>
        <v>27000.0</v>
      </c>
      <c r="H20" s="25"/>
      <c r="I20" s="26" t="n">
        <f>37069</f>
        <v>37069.0</v>
      </c>
      <c r="J20" s="23"/>
      <c r="K20" s="26" t="n">
        <f>2974190</f>
        <v>2974190.0</v>
      </c>
      <c r="L20" s="24"/>
      <c r="M20" s="26" t="n">
        <f>5885000</f>
        <v>5885000.0</v>
      </c>
      <c r="N20" s="25"/>
      <c r="O20" s="26" t="n">
        <f>8859190</f>
        <v>8859190.0</v>
      </c>
      <c r="P20" s="27" t="str">
        <f>"－"</f>
        <v>－</v>
      </c>
      <c r="Q20" s="28" t="str">
        <f>"－"</f>
        <v>－</v>
      </c>
      <c r="R20" s="29" t="str">
        <f>"－"</f>
        <v>－</v>
      </c>
      <c r="S20" s="23"/>
      <c r="T20" s="26" t="str">
        <f>"－"</f>
        <v>－</v>
      </c>
      <c r="U20" s="24"/>
      <c r="V20" s="26" t="str">
        <f>"－"</f>
        <v>－</v>
      </c>
      <c r="W20" s="25"/>
      <c r="X20" s="26" t="str">
        <f>"－"</f>
        <v>－</v>
      </c>
      <c r="Y20" s="23"/>
      <c r="Z20" s="26" t="n">
        <f>13039</f>
        <v>13039.0</v>
      </c>
      <c r="AA20" s="24"/>
      <c r="AB20" s="26" t="n">
        <f>24435</f>
        <v>24435.0</v>
      </c>
      <c r="AC20" s="25"/>
      <c r="AD20" s="26" t="n">
        <f>37474</f>
        <v>37474.0</v>
      </c>
    </row>
    <row r="21">
      <c r="A21" s="21" t="s">
        <v>41</v>
      </c>
      <c r="B21" s="22" t="s">
        <v>27</v>
      </c>
      <c r="C21" s="22" t="s">
        <v>28</v>
      </c>
      <c r="D21" s="23"/>
      <c r="E21" s="26" t="n">
        <f>2367</f>
        <v>2367.0</v>
      </c>
      <c r="F21" s="24"/>
      <c r="G21" s="26" t="n">
        <f>7000</f>
        <v>7000.0</v>
      </c>
      <c r="H21" s="25"/>
      <c r="I21" s="26" t="n">
        <f>9367</f>
        <v>9367.0</v>
      </c>
      <c r="J21" s="23"/>
      <c r="K21" s="26" t="n">
        <f>2078427</f>
        <v>2078427.0</v>
      </c>
      <c r="L21" s="24"/>
      <c r="M21" s="26" t="n">
        <f>1683000</f>
        <v>1683000.0</v>
      </c>
      <c r="N21" s="25"/>
      <c r="O21" s="26" t="n">
        <f>3761427</f>
        <v>3761427.0</v>
      </c>
      <c r="P21" s="27" t="n">
        <f>583</f>
        <v>583.0</v>
      </c>
      <c r="Q21" s="28" t="str">
        <f>"－"</f>
        <v>－</v>
      </c>
      <c r="R21" s="29" t="n">
        <f>583</f>
        <v>583.0</v>
      </c>
      <c r="S21" s="23"/>
      <c r="T21" s="26" t="str">
        <f>"－"</f>
        <v>－</v>
      </c>
      <c r="U21" s="24"/>
      <c r="V21" s="26" t="str">
        <f>"－"</f>
        <v>－</v>
      </c>
      <c r="W21" s="25"/>
      <c r="X21" s="26" t="str">
        <f>"－"</f>
        <v>－</v>
      </c>
      <c r="Y21" s="23" t="s">
        <v>42</v>
      </c>
      <c r="Z21" s="26" t="n">
        <f>10799</f>
        <v>10799.0</v>
      </c>
      <c r="AA21" s="24" t="s">
        <v>42</v>
      </c>
      <c r="AB21" s="26" t="n">
        <f>19870</f>
        <v>19870.0</v>
      </c>
      <c r="AC21" s="25" t="s">
        <v>42</v>
      </c>
      <c r="AD21" s="26" t="n">
        <f>30669</f>
        <v>30669.0</v>
      </c>
    </row>
    <row r="22">
      <c r="A22" s="21" t="s">
        <v>43</v>
      </c>
      <c r="B22" s="22" t="s">
        <v>27</v>
      </c>
      <c r="C22" s="22" t="s">
        <v>28</v>
      </c>
      <c r="D22" s="23"/>
      <c r="E22" s="26" t="n">
        <f>2000</f>
        <v>2000.0</v>
      </c>
      <c r="F22" s="24"/>
      <c r="G22" s="26" t="n">
        <f>2250</f>
        <v>2250.0</v>
      </c>
      <c r="H22" s="25"/>
      <c r="I22" s="26" t="n">
        <f>4250</f>
        <v>4250.0</v>
      </c>
      <c r="J22" s="23"/>
      <c r="K22" s="26" t="n">
        <f>1076000</f>
        <v>1076000.0</v>
      </c>
      <c r="L22" s="24"/>
      <c r="M22" s="26" t="n">
        <f>1135050</f>
        <v>1135050.0</v>
      </c>
      <c r="N22" s="25"/>
      <c r="O22" s="26" t="n">
        <f>2211050</f>
        <v>2211050.0</v>
      </c>
      <c r="P22" s="27" t="str">
        <f>"－"</f>
        <v>－</v>
      </c>
      <c r="Q22" s="28" t="str">
        <f>"－"</f>
        <v>－</v>
      </c>
      <c r="R22" s="29" t="str">
        <f>"－"</f>
        <v>－</v>
      </c>
      <c r="S22" s="23"/>
      <c r="T22" s="26" t="str">
        <f>"－"</f>
        <v>－</v>
      </c>
      <c r="U22" s="24"/>
      <c r="V22" s="26" t="str">
        <f>"－"</f>
        <v>－</v>
      </c>
      <c r="W22" s="25"/>
      <c r="X22" s="26" t="str">
        <f>"－"</f>
        <v>－</v>
      </c>
      <c r="Y22" s="23"/>
      <c r="Z22" s="26" t="n">
        <f>12628</f>
        <v>12628.0</v>
      </c>
      <c r="AA22" s="24"/>
      <c r="AB22" s="26" t="n">
        <f>22120</f>
        <v>22120.0</v>
      </c>
      <c r="AC22" s="25"/>
      <c r="AD22" s="26" t="n">
        <f>34748</f>
        <v>34748.0</v>
      </c>
    </row>
    <row r="23">
      <c r="A23" s="21" t="s">
        <v>44</v>
      </c>
      <c r="B23" s="22" t="s">
        <v>27</v>
      </c>
      <c r="C23" s="22" t="s">
        <v>28</v>
      </c>
      <c r="D23" s="23"/>
      <c r="E23" s="26"/>
      <c r="F23" s="24"/>
      <c r="G23" s="26"/>
      <c r="H23" s="25"/>
      <c r="I23" s="26"/>
      <c r="J23" s="23"/>
      <c r="K23" s="26"/>
      <c r="L23" s="24"/>
      <c r="M23" s="26"/>
      <c r="N23" s="25"/>
      <c r="O23" s="26"/>
      <c r="P23" s="27"/>
      <c r="Q23" s="28"/>
      <c r="R23" s="29"/>
      <c r="S23" s="23"/>
      <c r="T23" s="26"/>
      <c r="U23" s="24"/>
      <c r="V23" s="26"/>
      <c r="W23" s="25"/>
      <c r="X23" s="26"/>
      <c r="Y23" s="23"/>
      <c r="Z23" s="26"/>
      <c r="AA23" s="24"/>
      <c r="AB23" s="26"/>
      <c r="AC23" s="25"/>
      <c r="AD23" s="26"/>
    </row>
    <row r="24">
      <c r="A24" s="21" t="s">
        <v>45</v>
      </c>
      <c r="B24" s="22" t="s">
        <v>27</v>
      </c>
      <c r="C24" s="22" t="s">
        <v>28</v>
      </c>
      <c r="D24" s="23"/>
      <c r="E24" s="26"/>
      <c r="F24" s="24"/>
      <c r="G24" s="26"/>
      <c r="H24" s="25"/>
      <c r="I24" s="26"/>
      <c r="J24" s="23"/>
      <c r="K24" s="26"/>
      <c r="L24" s="24"/>
      <c r="M24" s="26"/>
      <c r="N24" s="25"/>
      <c r="O24" s="26"/>
      <c r="P24" s="27"/>
      <c r="Q24" s="28"/>
      <c r="R24" s="29"/>
      <c r="S24" s="23"/>
      <c r="T24" s="26"/>
      <c r="U24" s="24"/>
      <c r="V24" s="26"/>
      <c r="W24" s="25"/>
      <c r="X24" s="26"/>
      <c r="Y24" s="23"/>
      <c r="Z24" s="26"/>
      <c r="AA24" s="24"/>
      <c r="AB24" s="26"/>
      <c r="AC24" s="25"/>
      <c r="AD24" s="26"/>
    </row>
    <row r="25">
      <c r="A25" s="21" t="s">
        <v>46</v>
      </c>
      <c r="B25" s="22" t="s">
        <v>27</v>
      </c>
      <c r="C25" s="22" t="s">
        <v>28</v>
      </c>
      <c r="D25" s="23" t="s">
        <v>42</v>
      </c>
      <c r="E25" s="26" t="str">
        <f>"－"</f>
        <v>－</v>
      </c>
      <c r="F25" s="24" t="s">
        <v>42</v>
      </c>
      <c r="G25" s="26" t="n">
        <f>416</f>
        <v>416.0</v>
      </c>
      <c r="H25" s="25" t="s">
        <v>42</v>
      </c>
      <c r="I25" s="26" t="n">
        <f>416</f>
        <v>416.0</v>
      </c>
      <c r="J25" s="23" t="s">
        <v>42</v>
      </c>
      <c r="K25" s="26" t="str">
        <f>"－"</f>
        <v>－</v>
      </c>
      <c r="L25" s="24" t="s">
        <v>42</v>
      </c>
      <c r="M25" s="26" t="n">
        <f>137720</f>
        <v>137720.0</v>
      </c>
      <c r="N25" s="25" t="s">
        <v>42</v>
      </c>
      <c r="O25" s="26" t="n">
        <f>137720</f>
        <v>137720.0</v>
      </c>
      <c r="P25" s="27" t="str">
        <f>"－"</f>
        <v>－</v>
      </c>
      <c r="Q25" s="28" t="str">
        <f>"－"</f>
        <v>－</v>
      </c>
      <c r="R25" s="29" t="str">
        <f>"－"</f>
        <v>－</v>
      </c>
      <c r="S25" s="23"/>
      <c r="T25" s="26" t="str">
        <f>"－"</f>
        <v>－</v>
      </c>
      <c r="U25" s="24"/>
      <c r="V25" s="26" t="str">
        <f>"－"</f>
        <v>－</v>
      </c>
      <c r="W25" s="25"/>
      <c r="X25" s="26" t="str">
        <f>"－"</f>
        <v>－</v>
      </c>
      <c r="Y25" s="23"/>
      <c r="Z25" s="26" t="n">
        <f>12628</f>
        <v>12628.0</v>
      </c>
      <c r="AA25" s="24"/>
      <c r="AB25" s="26" t="n">
        <f>22036</f>
        <v>22036.0</v>
      </c>
      <c r="AC25" s="25"/>
      <c r="AD25" s="26" t="n">
        <f>34664</f>
        <v>34664.0</v>
      </c>
    </row>
    <row r="26">
      <c r="A26" s="21" t="s">
        <v>47</v>
      </c>
      <c r="B26" s="22" t="s">
        <v>27</v>
      </c>
      <c r="C26" s="22" t="s">
        <v>28</v>
      </c>
      <c r="D26" s="23"/>
      <c r="E26" s="26" t="n">
        <f>50</f>
        <v>50.0</v>
      </c>
      <c r="F26" s="24"/>
      <c r="G26" s="26" t="n">
        <f>5635</f>
        <v>5635.0</v>
      </c>
      <c r="H26" s="25"/>
      <c r="I26" s="26" t="n">
        <f>5685</f>
        <v>5685.0</v>
      </c>
      <c r="J26" s="23"/>
      <c r="K26" s="26" t="n">
        <f>27100</f>
        <v>27100.0</v>
      </c>
      <c r="L26" s="24"/>
      <c r="M26" s="26" t="n">
        <f>1432240</f>
        <v>1432240.0</v>
      </c>
      <c r="N26" s="25"/>
      <c r="O26" s="26" t="n">
        <f>1459340</f>
        <v>1459340.0</v>
      </c>
      <c r="P26" s="27" t="str">
        <f>"－"</f>
        <v>－</v>
      </c>
      <c r="Q26" s="28" t="str">
        <f>"－"</f>
        <v>－</v>
      </c>
      <c r="R26" s="29" t="str">
        <f>"－"</f>
        <v>－</v>
      </c>
      <c r="S26" s="23"/>
      <c r="T26" s="26" t="str">
        <f>"－"</f>
        <v>－</v>
      </c>
      <c r="U26" s="24"/>
      <c r="V26" s="26" t="str">
        <f>"－"</f>
        <v>－</v>
      </c>
      <c r="W26" s="25"/>
      <c r="X26" s="26" t="str">
        <f>"－"</f>
        <v>－</v>
      </c>
      <c r="Y26" s="23"/>
      <c r="Z26" s="26" t="n">
        <f>12678</f>
        <v>12678.0</v>
      </c>
      <c r="AA26" s="24"/>
      <c r="AB26" s="26" t="n">
        <f>27671</f>
        <v>27671.0</v>
      </c>
      <c r="AC26" s="25"/>
      <c r="AD26" s="26" t="n">
        <f>40349</f>
        <v>40349.0</v>
      </c>
    </row>
    <row r="27">
      <c r="A27" s="21" t="s">
        <v>48</v>
      </c>
      <c r="B27" s="22" t="s">
        <v>27</v>
      </c>
      <c r="C27" s="22" t="s">
        <v>28</v>
      </c>
      <c r="D27" s="23"/>
      <c r="E27" s="26" t="n">
        <f>18130</f>
        <v>18130.0</v>
      </c>
      <c r="F27" s="24"/>
      <c r="G27" s="26" t="n">
        <f>14083</f>
        <v>14083.0</v>
      </c>
      <c r="H27" s="25"/>
      <c r="I27" s="26" t="n">
        <f>32213</f>
        <v>32213.0</v>
      </c>
      <c r="J27" s="23"/>
      <c r="K27" s="26" t="n">
        <f>4100330</f>
        <v>4100330.0</v>
      </c>
      <c r="L27" s="24"/>
      <c r="M27" s="26" t="n">
        <f>5052660</f>
        <v>5052660.0</v>
      </c>
      <c r="N27" s="25"/>
      <c r="O27" s="26" t="n">
        <f>9152990</f>
        <v>9152990.0</v>
      </c>
      <c r="P27" s="27" t="str">
        <f>"－"</f>
        <v>－</v>
      </c>
      <c r="Q27" s="28" t="str">
        <f>"－"</f>
        <v>－</v>
      </c>
      <c r="R27" s="29" t="str">
        <f>"－"</f>
        <v>－</v>
      </c>
      <c r="S27" s="23"/>
      <c r="T27" s="26" t="str">
        <f>"－"</f>
        <v>－</v>
      </c>
      <c r="U27" s="24"/>
      <c r="V27" s="26" t="str">
        <f>"－"</f>
        <v>－</v>
      </c>
      <c r="W27" s="25"/>
      <c r="X27" s="26" t="str">
        <f>"－"</f>
        <v>－</v>
      </c>
      <c r="Y27" s="23"/>
      <c r="Z27" s="26" t="n">
        <f>20979</f>
        <v>20979.0</v>
      </c>
      <c r="AA27" s="24"/>
      <c r="AB27" s="26" t="n">
        <f>37754</f>
        <v>37754.0</v>
      </c>
      <c r="AC27" s="25"/>
      <c r="AD27" s="26" t="n">
        <f>58733</f>
        <v>58733.0</v>
      </c>
    </row>
    <row r="28">
      <c r="A28" s="21" t="s">
        <v>49</v>
      </c>
      <c r="B28" s="22" t="s">
        <v>27</v>
      </c>
      <c r="C28" s="22" t="s">
        <v>28</v>
      </c>
      <c r="D28" s="23"/>
      <c r="E28" s="26" t="n">
        <f>4265</f>
        <v>4265.0</v>
      </c>
      <c r="F28" s="24"/>
      <c r="G28" s="26" t="n">
        <f>5000</f>
        <v>5000.0</v>
      </c>
      <c r="H28" s="25"/>
      <c r="I28" s="26" t="n">
        <f>9265</f>
        <v>9265.0</v>
      </c>
      <c r="J28" s="23"/>
      <c r="K28" s="26" t="n">
        <f>3819392</f>
        <v>3819392.0</v>
      </c>
      <c r="L28" s="24"/>
      <c r="M28" s="26" t="n">
        <f>1730000</f>
        <v>1730000.0</v>
      </c>
      <c r="N28" s="25"/>
      <c r="O28" s="26" t="n">
        <f>5549392</f>
        <v>5549392.0</v>
      </c>
      <c r="P28" s="27" t="str">
        <f>"－"</f>
        <v>－</v>
      </c>
      <c r="Q28" s="28" t="str">
        <f>"－"</f>
        <v>－</v>
      </c>
      <c r="R28" s="29" t="str">
        <f>"－"</f>
        <v>－</v>
      </c>
      <c r="S28" s="23"/>
      <c r="T28" s="26" t="str">
        <f>"－"</f>
        <v>－</v>
      </c>
      <c r="U28" s="24"/>
      <c r="V28" s="26" t="str">
        <f>"－"</f>
        <v>－</v>
      </c>
      <c r="W28" s="25"/>
      <c r="X28" s="26" t="str">
        <f>"－"</f>
        <v>－</v>
      </c>
      <c r="Y28" s="23"/>
      <c r="Z28" s="26" t="n">
        <f>19244</f>
        <v>19244.0</v>
      </c>
      <c r="AA28" s="24" t="s">
        <v>31</v>
      </c>
      <c r="AB28" s="26" t="n">
        <f>38754</f>
        <v>38754.0</v>
      </c>
      <c r="AC28" s="25"/>
      <c r="AD28" s="26" t="n">
        <f>57998</f>
        <v>57998.0</v>
      </c>
    </row>
    <row r="29">
      <c r="A29" s="21" t="s">
        <v>50</v>
      </c>
      <c r="B29" s="22" t="s">
        <v>27</v>
      </c>
      <c r="C29" s="22" t="s">
        <v>28</v>
      </c>
      <c r="D29" s="23"/>
      <c r="E29" s="26" t="n">
        <f>4000</f>
        <v>4000.0</v>
      </c>
      <c r="F29" s="24"/>
      <c r="G29" s="26" t="n">
        <f>11050</f>
        <v>11050.0</v>
      </c>
      <c r="H29" s="25"/>
      <c r="I29" s="26" t="n">
        <f>15050</f>
        <v>15050.0</v>
      </c>
      <c r="J29" s="23"/>
      <c r="K29" s="26" t="n">
        <f>1484000</f>
        <v>1484000.0</v>
      </c>
      <c r="L29" s="24"/>
      <c r="M29" s="26" t="n">
        <f>4058450</f>
        <v>4058450.0</v>
      </c>
      <c r="N29" s="25"/>
      <c r="O29" s="26" t="n">
        <f>5542450</f>
        <v>5542450.0</v>
      </c>
      <c r="P29" s="27" t="str">
        <f>"－"</f>
        <v>－</v>
      </c>
      <c r="Q29" s="28" t="str">
        <f>"－"</f>
        <v>－</v>
      </c>
      <c r="R29" s="29" t="str">
        <f>"－"</f>
        <v>－</v>
      </c>
      <c r="S29" s="23"/>
      <c r="T29" s="26" t="str">
        <f>"－"</f>
        <v>－</v>
      </c>
      <c r="U29" s="24"/>
      <c r="V29" s="26" t="str">
        <f>"－"</f>
        <v>－</v>
      </c>
      <c r="W29" s="25"/>
      <c r="X29" s="26" t="str">
        <f>"－"</f>
        <v>－</v>
      </c>
      <c r="Y29" s="23"/>
      <c r="Z29" s="26" t="n">
        <f>23045</f>
        <v>23045.0</v>
      </c>
      <c r="AA29" s="24"/>
      <c r="AB29" s="26" t="n">
        <f>31804</f>
        <v>31804.0</v>
      </c>
      <c r="AC29" s="25"/>
      <c r="AD29" s="26" t="n">
        <f>54849</f>
        <v>54849.0</v>
      </c>
    </row>
    <row r="30">
      <c r="A30" s="21" t="s">
        <v>51</v>
      </c>
      <c r="B30" s="22" t="s">
        <v>27</v>
      </c>
      <c r="C30" s="22" t="s">
        <v>28</v>
      </c>
      <c r="D30" s="23"/>
      <c r="E30" s="26"/>
      <c r="F30" s="24"/>
      <c r="G30" s="26"/>
      <c r="H30" s="25"/>
      <c r="I30" s="26"/>
      <c r="J30" s="23"/>
      <c r="K30" s="26"/>
      <c r="L30" s="24"/>
      <c r="M30" s="26"/>
      <c r="N30" s="25"/>
      <c r="O30" s="26"/>
      <c r="P30" s="27"/>
      <c r="Q30" s="28"/>
      <c r="R30" s="29"/>
      <c r="S30" s="23"/>
      <c r="T30" s="26"/>
      <c r="U30" s="24"/>
      <c r="V30" s="26"/>
      <c r="W30" s="25"/>
      <c r="X30" s="26"/>
      <c r="Y30" s="23"/>
      <c r="Z30" s="26"/>
      <c r="AA30" s="24"/>
      <c r="AB30" s="26"/>
      <c r="AC30" s="25"/>
      <c r="AD30" s="26"/>
    </row>
    <row r="31">
      <c r="A31" s="21" t="s">
        <v>52</v>
      </c>
      <c r="B31" s="22" t="s">
        <v>27</v>
      </c>
      <c r="C31" s="22" t="s">
        <v>28</v>
      </c>
      <c r="D31" s="23"/>
      <c r="E31" s="26"/>
      <c r="F31" s="24"/>
      <c r="G31" s="26"/>
      <c r="H31" s="25"/>
      <c r="I31" s="26"/>
      <c r="J31" s="23"/>
      <c r="K31" s="26"/>
      <c r="L31" s="24"/>
      <c r="M31" s="26"/>
      <c r="N31" s="25"/>
      <c r="O31" s="26"/>
      <c r="P31" s="27"/>
      <c r="Q31" s="28"/>
      <c r="R31" s="29"/>
      <c r="S31" s="23"/>
      <c r="T31" s="26"/>
      <c r="U31" s="24"/>
      <c r="V31" s="26"/>
      <c r="W31" s="25"/>
      <c r="X31" s="26"/>
      <c r="Y31" s="23"/>
      <c r="Z31" s="26"/>
      <c r="AA31" s="24"/>
      <c r="AB31" s="26"/>
      <c r="AC31" s="25"/>
      <c r="AD31" s="26"/>
    </row>
    <row r="32">
      <c r="A32" s="21" t="s">
        <v>53</v>
      </c>
      <c r="B32" s="22" t="s">
        <v>27</v>
      </c>
      <c r="C32" s="22" t="s">
        <v>28</v>
      </c>
      <c r="D32" s="23"/>
      <c r="E32" s="26" t="n">
        <f>2010</f>
        <v>2010.0</v>
      </c>
      <c r="F32" s="24"/>
      <c r="G32" s="26" t="n">
        <f>2010</f>
        <v>2010.0</v>
      </c>
      <c r="H32" s="25"/>
      <c r="I32" s="26" t="n">
        <f>4020</f>
        <v>4020.0</v>
      </c>
      <c r="J32" s="23"/>
      <c r="K32" s="26" t="n">
        <f>616000</f>
        <v>616000.0</v>
      </c>
      <c r="L32" s="24"/>
      <c r="M32" s="26" t="n">
        <f>1945500</f>
        <v>1945500.0</v>
      </c>
      <c r="N32" s="25"/>
      <c r="O32" s="26" t="n">
        <f>2561500</f>
        <v>2561500.0</v>
      </c>
      <c r="P32" s="27" t="str">
        <f>"－"</f>
        <v>－</v>
      </c>
      <c r="Q32" s="28" t="str">
        <f>"－"</f>
        <v>－</v>
      </c>
      <c r="R32" s="29" t="str">
        <f>"－"</f>
        <v>－</v>
      </c>
      <c r="S32" s="23"/>
      <c r="T32" s="26" t="str">
        <f>"－"</f>
        <v>－</v>
      </c>
      <c r="U32" s="24"/>
      <c r="V32" s="26" t="str">
        <f>"－"</f>
        <v>－</v>
      </c>
      <c r="W32" s="25"/>
      <c r="X32" s="26" t="str">
        <f>"－"</f>
        <v>－</v>
      </c>
      <c r="Y32" s="23"/>
      <c r="Z32" s="26" t="n">
        <f>21055</f>
        <v>21055.0</v>
      </c>
      <c r="AA32" s="24"/>
      <c r="AB32" s="26" t="n">
        <f>29814</f>
        <v>29814.0</v>
      </c>
      <c r="AC32" s="25"/>
      <c r="AD32" s="26" t="n">
        <f>50869</f>
        <v>50869.0</v>
      </c>
    </row>
    <row r="33">
      <c r="A33" s="21" t="s">
        <v>54</v>
      </c>
      <c r="B33" s="22" t="s">
        <v>27</v>
      </c>
      <c r="C33" s="22" t="s">
        <v>28</v>
      </c>
      <c r="D33" s="23"/>
      <c r="E33" s="26" t="n">
        <f>6000</f>
        <v>6000.0</v>
      </c>
      <c r="F33" s="24"/>
      <c r="G33" s="26" t="n">
        <f>9000</f>
        <v>9000.0</v>
      </c>
      <c r="H33" s="25"/>
      <c r="I33" s="26" t="n">
        <f>15000</f>
        <v>15000.0</v>
      </c>
      <c r="J33" s="23"/>
      <c r="K33" s="26" t="n">
        <f>3994000</f>
        <v>3994000.0</v>
      </c>
      <c r="L33" s="24"/>
      <c r="M33" s="26" t="n">
        <f>4901000</f>
        <v>4901000.0</v>
      </c>
      <c r="N33" s="25"/>
      <c r="O33" s="26" t="n">
        <f>8895000</f>
        <v>8895000.0</v>
      </c>
      <c r="P33" s="27" t="str">
        <f>"－"</f>
        <v>－</v>
      </c>
      <c r="Q33" s="28" t="str">
        <f>"－"</f>
        <v>－</v>
      </c>
      <c r="R33" s="29" t="str">
        <f>"－"</f>
        <v>－</v>
      </c>
      <c r="S33" s="23"/>
      <c r="T33" s="26" t="str">
        <f>"－"</f>
        <v>－</v>
      </c>
      <c r="U33" s="24"/>
      <c r="V33" s="26" t="str">
        <f>"－"</f>
        <v>－</v>
      </c>
      <c r="W33" s="25"/>
      <c r="X33" s="26" t="str">
        <f>"－"</f>
        <v>－</v>
      </c>
      <c r="Y33" s="23"/>
      <c r="Z33" s="26" t="n">
        <f>23055</f>
        <v>23055.0</v>
      </c>
      <c r="AA33" s="24"/>
      <c r="AB33" s="26" t="n">
        <f>32814</f>
        <v>32814.0</v>
      </c>
      <c r="AC33" s="25"/>
      <c r="AD33" s="26" t="n">
        <f>55869</f>
        <v>55869.0</v>
      </c>
    </row>
    <row r="34">
      <c r="A34" s="21" t="s">
        <v>55</v>
      </c>
      <c r="B34" s="22" t="s">
        <v>27</v>
      </c>
      <c r="C34" s="22" t="s">
        <v>28</v>
      </c>
      <c r="D34" s="23"/>
      <c r="E34" s="26" t="n">
        <f>369</f>
        <v>369.0</v>
      </c>
      <c r="F34" s="24"/>
      <c r="G34" s="26" t="n">
        <f>3000</f>
        <v>3000.0</v>
      </c>
      <c r="H34" s="25"/>
      <c r="I34" s="26" t="n">
        <f>3369</f>
        <v>3369.0</v>
      </c>
      <c r="J34" s="23"/>
      <c r="K34" s="26" t="n">
        <f>518050</f>
        <v>518050.0</v>
      </c>
      <c r="L34" s="24"/>
      <c r="M34" s="26" t="n">
        <f>1290000</f>
        <v>1290000.0</v>
      </c>
      <c r="N34" s="25"/>
      <c r="O34" s="26" t="n">
        <f>1808050</f>
        <v>1808050.0</v>
      </c>
      <c r="P34" s="27" t="str">
        <f>"－"</f>
        <v>－</v>
      </c>
      <c r="Q34" s="28" t="str">
        <f>"－"</f>
        <v>－</v>
      </c>
      <c r="R34" s="29" t="str">
        <f>"－"</f>
        <v>－</v>
      </c>
      <c r="S34" s="23"/>
      <c r="T34" s="26" t="str">
        <f>"－"</f>
        <v>－</v>
      </c>
      <c r="U34" s="24"/>
      <c r="V34" s="26" t="str">
        <f>"－"</f>
        <v>－</v>
      </c>
      <c r="W34" s="25"/>
      <c r="X34" s="26" t="str">
        <f>"－"</f>
        <v>－</v>
      </c>
      <c r="Y34" s="23"/>
      <c r="Z34" s="26" t="n">
        <f>22984</f>
        <v>22984.0</v>
      </c>
      <c r="AA34" s="24"/>
      <c r="AB34" s="26" t="n">
        <f>35814</f>
        <v>35814.0</v>
      </c>
      <c r="AC34" s="25"/>
      <c r="AD34" s="26" t="n">
        <f>58798</f>
        <v>58798.0</v>
      </c>
    </row>
    <row r="35">
      <c r="A35" s="21" t="s">
        <v>56</v>
      </c>
      <c r="B35" s="22" t="s">
        <v>27</v>
      </c>
      <c r="C35" s="22" t="s">
        <v>28</v>
      </c>
      <c r="D35" s="23"/>
      <c r="E35" s="26" t="n">
        <f>14010</f>
        <v>14010.0</v>
      </c>
      <c r="F35" s="24"/>
      <c r="G35" s="26" t="n">
        <f>24250</f>
        <v>24250.0</v>
      </c>
      <c r="H35" s="25"/>
      <c r="I35" s="26" t="n">
        <f>38260</f>
        <v>38260.0</v>
      </c>
      <c r="J35" s="23"/>
      <c r="K35" s="26" t="n">
        <f>1549950</f>
        <v>1549950.0</v>
      </c>
      <c r="L35" s="24"/>
      <c r="M35" s="26" t="n">
        <f>6450500</f>
        <v>6450500.0</v>
      </c>
      <c r="N35" s="25"/>
      <c r="O35" s="26" t="n">
        <f>8000450</f>
        <v>8000450.0</v>
      </c>
      <c r="P35" s="27" t="str">
        <f>"－"</f>
        <v>－</v>
      </c>
      <c r="Q35" s="28" t="str">
        <f>"－"</f>
        <v>－</v>
      </c>
      <c r="R35" s="29" t="str">
        <f>"－"</f>
        <v>－</v>
      </c>
      <c r="S35" s="23"/>
      <c r="T35" s="26" t="str">
        <f>"－"</f>
        <v>－</v>
      </c>
      <c r="U35" s="24"/>
      <c r="V35" s="26" t="str">
        <f>"－"</f>
        <v>－</v>
      </c>
      <c r="W35" s="25"/>
      <c r="X35" s="26" t="str">
        <f>"－"</f>
        <v>－</v>
      </c>
      <c r="Y35" s="23"/>
      <c r="Z35" s="26" t="n">
        <f>12850</f>
        <v>12850.0</v>
      </c>
      <c r="AA35" s="24"/>
      <c r="AB35" s="26" t="n">
        <f>34314</f>
        <v>34314.0</v>
      </c>
      <c r="AC35" s="25"/>
      <c r="AD35" s="26" t="n">
        <f>47164</f>
        <v>47164.0</v>
      </c>
    </row>
    <row r="36">
      <c r="A36" s="21" t="s">
        <v>57</v>
      </c>
      <c r="B36" s="22" t="s">
        <v>27</v>
      </c>
      <c r="C36" s="22" t="s">
        <v>28</v>
      </c>
      <c r="D36" s="23"/>
      <c r="E36" s="26" t="n">
        <f>9292</f>
        <v>9292.0</v>
      </c>
      <c r="F36" s="24"/>
      <c r="G36" s="26" t="n">
        <f>19350</f>
        <v>19350.0</v>
      </c>
      <c r="H36" s="25"/>
      <c r="I36" s="26" t="n">
        <f>28642</f>
        <v>28642.0</v>
      </c>
      <c r="J36" s="23" t="s">
        <v>31</v>
      </c>
      <c r="K36" s="26" t="n">
        <f>36006650</f>
        <v>3.600665E7</v>
      </c>
      <c r="L36" s="24" t="s">
        <v>31</v>
      </c>
      <c r="M36" s="26" t="n">
        <f>7935700</f>
        <v>7935700.0</v>
      </c>
      <c r="N36" s="25" t="s">
        <v>31</v>
      </c>
      <c r="O36" s="26" t="n">
        <f>43942350</f>
        <v>4.394235E7</v>
      </c>
      <c r="P36" s="27" t="str">
        <f>"－"</f>
        <v>－</v>
      </c>
      <c r="Q36" s="28" t="str">
        <f>"－"</f>
        <v>－</v>
      </c>
      <c r="R36" s="29" t="str">
        <f>"－"</f>
        <v>－</v>
      </c>
      <c r="S36" s="23"/>
      <c r="T36" s="26" t="str">
        <f>"－"</f>
        <v>－</v>
      </c>
      <c r="U36" s="24"/>
      <c r="V36" s="26" t="str">
        <f>"－"</f>
        <v>－</v>
      </c>
      <c r="W36" s="25"/>
      <c r="X36" s="26" t="str">
        <f>"－"</f>
        <v>－</v>
      </c>
      <c r="Y36" s="23"/>
      <c r="Z36" s="26" t="n">
        <f>14098</f>
        <v>14098.0</v>
      </c>
      <c r="AA36" s="24"/>
      <c r="AB36" s="26" t="n">
        <f>24414</f>
        <v>24414.0</v>
      </c>
      <c r="AC36" s="25"/>
      <c r="AD36" s="26" t="n">
        <f>38512</f>
        <v>38512.0</v>
      </c>
    </row>
    <row r="37">
      <c r="A37" s="21" t="s">
        <v>58</v>
      </c>
      <c r="B37" s="22" t="s">
        <v>27</v>
      </c>
      <c r="C37" s="22" t="s">
        <v>28</v>
      </c>
      <c r="D37" s="23"/>
      <c r="E37" s="26"/>
      <c r="F37" s="24"/>
      <c r="G37" s="26"/>
      <c r="H37" s="25"/>
      <c r="I37" s="26"/>
      <c r="J37" s="23"/>
      <c r="K37" s="26"/>
      <c r="L37" s="24"/>
      <c r="M37" s="26"/>
      <c r="N37" s="25"/>
      <c r="O37" s="26"/>
      <c r="P37" s="27"/>
      <c r="Q37" s="28"/>
      <c r="R37" s="29"/>
      <c r="S37" s="23"/>
      <c r="T37" s="26"/>
      <c r="U37" s="24"/>
      <c r="V37" s="26"/>
      <c r="W37" s="25"/>
      <c r="X37" s="26"/>
      <c r="Y37" s="23"/>
      <c r="Z37" s="26"/>
      <c r="AA37" s="24"/>
      <c r="AB37" s="26"/>
      <c r="AC37" s="25"/>
      <c r="AD37" s="26"/>
    </row>
    <row r="38">
      <c r="A38" s="21" t="s">
        <v>59</v>
      </c>
      <c r="B38" s="22" t="s">
        <v>27</v>
      </c>
      <c r="C38" s="22" t="s">
        <v>28</v>
      </c>
      <c r="D38" s="23"/>
      <c r="E38" s="26"/>
      <c r="F38" s="24"/>
      <c r="G38" s="26"/>
      <c r="H38" s="25"/>
      <c r="I38" s="26"/>
      <c r="J38" s="23"/>
      <c r="K38" s="26"/>
      <c r="L38" s="24"/>
      <c r="M38" s="26"/>
      <c r="N38" s="25"/>
      <c r="O38" s="26"/>
      <c r="P38" s="27"/>
      <c r="Q38" s="28"/>
      <c r="R38" s="29"/>
      <c r="S38" s="23"/>
      <c r="T38" s="26"/>
      <c r="U38" s="24"/>
      <c r="V38" s="26"/>
      <c r="W38" s="25"/>
      <c r="X38" s="26"/>
      <c r="Y38" s="23"/>
      <c r="Z38" s="26"/>
      <c r="AA38" s="24"/>
      <c r="AB38" s="26"/>
      <c r="AC38" s="25"/>
      <c r="AD38" s="26"/>
    </row>
    <row r="39">
      <c r="A39" s="21" t="s">
        <v>60</v>
      </c>
      <c r="B39" s="22" t="s">
        <v>27</v>
      </c>
      <c r="C39" s="22" t="s">
        <v>28</v>
      </c>
      <c r="D39" s="23"/>
      <c r="E39" s="26" t="n">
        <f>5035</f>
        <v>5035.0</v>
      </c>
      <c r="F39" s="24"/>
      <c r="G39" s="26" t="n">
        <f>7092</f>
        <v>7092.0</v>
      </c>
      <c r="H39" s="25"/>
      <c r="I39" s="26" t="n">
        <f>12127</f>
        <v>12127.0</v>
      </c>
      <c r="J39" s="23"/>
      <c r="K39" s="26" t="n">
        <f>10351950</f>
        <v>1.035195E7</v>
      </c>
      <c r="L39" s="24"/>
      <c r="M39" s="26" t="n">
        <f>1424980</f>
        <v>1424980.0</v>
      </c>
      <c r="N39" s="25"/>
      <c r="O39" s="26" t="n">
        <f>11776930</f>
        <v>1.177693E7</v>
      </c>
      <c r="P39" s="27" t="str">
        <f>"－"</f>
        <v>－</v>
      </c>
      <c r="Q39" s="28" t="str">
        <f>"－"</f>
        <v>－</v>
      </c>
      <c r="R39" s="29" t="str">
        <f>"－"</f>
        <v>－</v>
      </c>
      <c r="S39" s="23"/>
      <c r="T39" s="26" t="str">
        <f>"－"</f>
        <v>－</v>
      </c>
      <c r="U39" s="24"/>
      <c r="V39" s="26" t="str">
        <f>"－"</f>
        <v>－</v>
      </c>
      <c r="W39" s="25"/>
      <c r="X39" s="26" t="str">
        <f>"－"</f>
        <v>－</v>
      </c>
      <c r="Y39" s="23"/>
      <c r="Z39" s="26" t="n">
        <f>19093</f>
        <v>19093.0</v>
      </c>
      <c r="AA39" s="24"/>
      <c r="AB39" s="26" t="n">
        <f>31506</f>
        <v>31506.0</v>
      </c>
      <c r="AC39" s="25"/>
      <c r="AD39" s="26" t="n">
        <f>50599</f>
        <v>50599.0</v>
      </c>
    </row>
    <row r="40">
      <c r="A40" s="21" t="s">
        <v>61</v>
      </c>
      <c r="B40" s="22" t="s">
        <v>27</v>
      </c>
      <c r="C40" s="22" t="s">
        <v>28</v>
      </c>
      <c r="D40" s="23"/>
      <c r="E40" s="26" t="n">
        <f>10</f>
        <v>10.0</v>
      </c>
      <c r="F40" s="24"/>
      <c r="G40" s="26" t="n">
        <f>2250</f>
        <v>2250.0</v>
      </c>
      <c r="H40" s="25"/>
      <c r="I40" s="26" t="n">
        <f>2260</f>
        <v>2260.0</v>
      </c>
      <c r="J40" s="23"/>
      <c r="K40" s="26" t="n">
        <f>3390</f>
        <v>3390.0</v>
      </c>
      <c r="L40" s="24"/>
      <c r="M40" s="26" t="n">
        <f>1225500</f>
        <v>1225500.0</v>
      </c>
      <c r="N40" s="25"/>
      <c r="O40" s="26" t="n">
        <f>1228890</f>
        <v>1228890.0</v>
      </c>
      <c r="P40" s="27" t="str">
        <f>"－"</f>
        <v>－</v>
      </c>
      <c r="Q40" s="28" t="str">
        <f>"－"</f>
        <v>－</v>
      </c>
      <c r="R40" s="29" t="str">
        <f>"－"</f>
        <v>－</v>
      </c>
      <c r="S40" s="23"/>
      <c r="T40" s="26" t="str">
        <f>"－"</f>
        <v>－</v>
      </c>
      <c r="U40" s="24"/>
      <c r="V40" s="26" t="str">
        <f>"－"</f>
        <v>－</v>
      </c>
      <c r="W40" s="25"/>
      <c r="X40" s="26" t="str">
        <f>"－"</f>
        <v>－</v>
      </c>
      <c r="Y40" s="23"/>
      <c r="Z40" s="26" t="n">
        <f>19103</f>
        <v>19103.0</v>
      </c>
      <c r="AA40" s="24"/>
      <c r="AB40" s="26" t="n">
        <f>33756</f>
        <v>33756.0</v>
      </c>
      <c r="AC40" s="25"/>
      <c r="AD40" s="26" t="n">
        <f>52859</f>
        <v>52859.0</v>
      </c>
    </row>
  </sheetData>
  <mergeCells count="38"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Y9:Z9"/>
    <mergeCell ref="L9:M9"/>
    <mergeCell ref="N9:O9"/>
    <mergeCell ref="S9:T9"/>
    <mergeCell ref="U9:V9"/>
    <mergeCell ref="W9:X9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BO_DM0034</vt:lpstr>
      <vt:lpstr>BO_DM0034!Print_Titles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2018-10-23T05:34:15Z</dcterms:created>
  <cp:lastPrinted>2018-10-23T05:37:37Z</cp:lastPrinted>
  <dcterms:modified xsi:type="dcterms:W3CDTF">2020-09-04T01:52:43Z</dcterms:modified>
</cp:coreProperties>
</file>