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<sst xmlns="http://schemas.openxmlformats.org/spreadsheetml/2006/main" count="173" uniqueCount="61">
  <si>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</si>
  <si>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</si>
  <si>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</si>
  <si>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</si>
  <si>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</si>
  <si>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</si>
  <si>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</si>
  <si>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</si>
  <si>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</si>
  <si>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</si>
  <si>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</si>
  <si>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</si>
  <si>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</si>
  <si>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</si>
  <si>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</si>
  <si>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</si>
  <si>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</si>
  <si>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</si>
  <si>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</si>
  <si>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</si>
  <si>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</si>
  <si>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</si>
  <si>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</si>
  <si>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</si>
  <si>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</si>
  <si>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</si>
  <si>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7.1</t>
  </si>
  <si>
    <t>長期国債先物オプション</t>
  </si>
  <si>
    <t>Options on 10-year JGB Futures</t>
  </si>
  <si>
    <t>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</si>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</sst>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43</f>
        <v>43.0</v>
      </c>
      <c r="F10" s="24"/>
      <c r="G10" s="26" t="n">
        <f>19</f>
        <v>19.0</v>
      </c>
      <c r="H10" s="25"/>
      <c r="I10" s="26" t="n">
        <f>62</f>
        <v>62.0</v>
      </c>
      <c r="J10" s="23"/>
      <c r="K10" s="26" t="n">
        <f>23210000</f>
        <v>2.321E7</v>
      </c>
      <c r="L10" s="24"/>
      <c r="M10" s="26" t="n">
        <f>4990000</f>
        <v>4990000.0</v>
      </c>
      <c r="N10" s="25"/>
      <c r="O10" s="26" t="n">
        <f>28200000</f>
        <v>2.82E7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262</f>
        <v>262.0</v>
      </c>
      <c r="AA10" s="24"/>
      <c r="AB10" s="26" t="n">
        <f>67</f>
        <v>67.0</v>
      </c>
      <c r="AC10" s="25"/>
      <c r="AD10" s="26" t="n">
        <f>329</f>
        <v>329.0</v>
      </c>
    </row>
    <row r="11">
      <c r="A11" s="21" t="s">
        <v>30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 t="n">
        <f>115</f>
        <v>115.0</v>
      </c>
      <c r="F13" s="24"/>
      <c r="G13" s="26" t="n">
        <f>71</f>
        <v>71.0</v>
      </c>
      <c r="H13" s="25"/>
      <c r="I13" s="26" t="n">
        <f>186</f>
        <v>186.0</v>
      </c>
      <c r="J13" s="23" t="s">
        <v>33</v>
      </c>
      <c r="K13" s="26" t="n">
        <f>44230000</f>
        <v>4.423E7</v>
      </c>
      <c r="L13" s="24"/>
      <c r="M13" s="26" t="n">
        <f>28550000</f>
        <v>2.855E7</v>
      </c>
      <c r="N13" s="25"/>
      <c r="O13" s="26" t="n">
        <f>72780000</f>
        <v>7.278E7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10</f>
        <v>10.0</v>
      </c>
      <c r="U13" s="24"/>
      <c r="V13" s="26" t="str">
        <f>"－"</f>
        <v>－</v>
      </c>
      <c r="W13" s="25"/>
      <c r="X13" s="26" t="n">
        <f>10</f>
        <v>10.0</v>
      </c>
      <c r="Y13" s="23"/>
      <c r="Z13" s="26" t="n">
        <f>360</f>
        <v>360.0</v>
      </c>
      <c r="AA13" s="24"/>
      <c r="AB13" s="26" t="n">
        <f>138</f>
        <v>138.0</v>
      </c>
      <c r="AC13" s="25"/>
      <c r="AD13" s="26" t="n">
        <f>498</f>
        <v>498.0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28</f>
        <v>28.0</v>
      </c>
      <c r="F14" s="24"/>
      <c r="G14" s="26" t="n">
        <f>72</f>
        <v>72.0</v>
      </c>
      <c r="H14" s="25"/>
      <c r="I14" s="26" t="n">
        <f>100</f>
        <v>100.0</v>
      </c>
      <c r="J14" s="23"/>
      <c r="K14" s="26" t="n">
        <f>9930000</f>
        <v>9930000.0</v>
      </c>
      <c r="L14" s="24"/>
      <c r="M14" s="26" t="n">
        <f>26520000</f>
        <v>2.652E7</v>
      </c>
      <c r="N14" s="25"/>
      <c r="O14" s="26" t="n">
        <f>36450000</f>
        <v>3.645E7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10</f>
        <v>10.0</v>
      </c>
      <c r="U14" s="24"/>
      <c r="V14" s="26" t="n">
        <f>10</f>
        <v>10.0</v>
      </c>
      <c r="W14" s="25"/>
      <c r="X14" s="26" t="n">
        <f>20</f>
        <v>20.0</v>
      </c>
      <c r="Y14" s="23"/>
      <c r="Z14" s="26" t="n">
        <f>388</f>
        <v>388.0</v>
      </c>
      <c r="AA14" s="24"/>
      <c r="AB14" s="26" t="n">
        <f>200</f>
        <v>200.0</v>
      </c>
      <c r="AC14" s="25"/>
      <c r="AD14" s="26" t="n">
        <f>588</f>
        <v>588.0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41</f>
        <v>41.0</v>
      </c>
      <c r="F15" s="24"/>
      <c r="G15" s="26" t="n">
        <f>133</f>
        <v>133.0</v>
      </c>
      <c r="H15" s="25"/>
      <c r="I15" s="26" t="n">
        <f>174</f>
        <v>174.0</v>
      </c>
      <c r="J15" s="23"/>
      <c r="K15" s="26" t="n">
        <f>7860000</f>
        <v>7860000.0</v>
      </c>
      <c r="L15" s="24"/>
      <c r="M15" s="26" t="n">
        <f>19820000</f>
        <v>1.982E7</v>
      </c>
      <c r="N15" s="25"/>
      <c r="O15" s="26" t="n">
        <f>27680000</f>
        <v>2.768E7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5</f>
        <v>5.0</v>
      </c>
      <c r="U15" s="24"/>
      <c r="V15" s="26" t="n">
        <f>10</f>
        <v>10.0</v>
      </c>
      <c r="W15" s="25"/>
      <c r="X15" s="26" t="n">
        <f>15</f>
        <v>15.0</v>
      </c>
      <c r="Y15" s="23"/>
      <c r="Z15" s="26" t="n">
        <f>429</f>
        <v>429.0</v>
      </c>
      <c r="AA15" s="24"/>
      <c r="AB15" s="26" t="n">
        <f>316</f>
        <v>316.0</v>
      </c>
      <c r="AC15" s="25"/>
      <c r="AD15" s="26" t="n">
        <f>745</f>
        <v>745.0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5</f>
        <v>5.0</v>
      </c>
      <c r="F16" s="24"/>
      <c r="G16" s="26" t="n">
        <f>138</f>
        <v>138.0</v>
      </c>
      <c r="H16" s="25"/>
      <c r="I16" s="26" t="n">
        <f>143</f>
        <v>143.0</v>
      </c>
      <c r="J16" s="23"/>
      <c r="K16" s="26" t="n">
        <f>1240000</f>
        <v>1240000.0</v>
      </c>
      <c r="L16" s="24"/>
      <c r="M16" s="26" t="n">
        <f>26710000</f>
        <v>2.671E7</v>
      </c>
      <c r="N16" s="25"/>
      <c r="O16" s="26" t="n">
        <f>27950000</f>
        <v>2.795E7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1</f>
        <v>1.0</v>
      </c>
      <c r="U16" s="24" t="s">
        <v>33</v>
      </c>
      <c r="V16" s="26" t="n">
        <f>81</f>
        <v>81.0</v>
      </c>
      <c r="W16" s="25" t="s">
        <v>33</v>
      </c>
      <c r="X16" s="26" t="n">
        <f>82</f>
        <v>82.0</v>
      </c>
      <c r="Y16" s="23"/>
      <c r="Z16" s="26" t="n">
        <f>431</f>
        <v>431.0</v>
      </c>
      <c r="AA16" s="24"/>
      <c r="AB16" s="26" t="n">
        <f>397</f>
        <v>397.0</v>
      </c>
      <c r="AC16" s="25"/>
      <c r="AD16" s="26" t="n">
        <f>828</f>
        <v>828.0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25</f>
        <v>25.0</v>
      </c>
      <c r="F17" s="24" t="s">
        <v>29</v>
      </c>
      <c r="G17" s="26" t="str">
        <f>"－"</f>
        <v>－</v>
      </c>
      <c r="H17" s="25" t="s">
        <v>29</v>
      </c>
      <c r="I17" s="26" t="n">
        <f>25</f>
        <v>25.0</v>
      </c>
      <c r="J17" s="23"/>
      <c r="K17" s="26" t="n">
        <f>4520000</f>
        <v>4520000.0</v>
      </c>
      <c r="L17" s="24" t="s">
        <v>29</v>
      </c>
      <c r="M17" s="26" t="str">
        <f>"－"</f>
        <v>－</v>
      </c>
      <c r="N17" s="25" t="s">
        <v>29</v>
      </c>
      <c r="O17" s="26" t="n">
        <f>4520000</f>
        <v>4520000.0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450</f>
        <v>450.0</v>
      </c>
      <c r="AA17" s="24"/>
      <c r="AB17" s="26" t="n">
        <f>397</f>
        <v>397.0</v>
      </c>
      <c r="AC17" s="25"/>
      <c r="AD17" s="26" t="n">
        <f>847</f>
        <v>847.0</v>
      </c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 t="n">
        <f>139</f>
        <v>139.0</v>
      </c>
      <c r="F20" s="24"/>
      <c r="G20" s="26" t="n">
        <f>27</f>
        <v>27.0</v>
      </c>
      <c r="H20" s="25"/>
      <c r="I20" s="26" t="n">
        <f>166</f>
        <v>166.0</v>
      </c>
      <c r="J20" s="23"/>
      <c r="K20" s="26" t="n">
        <f>15170000</f>
        <v>1.517E7</v>
      </c>
      <c r="L20" s="24"/>
      <c r="M20" s="26" t="n">
        <f>3410000</f>
        <v>3410000.0</v>
      </c>
      <c r="N20" s="25"/>
      <c r="O20" s="26" t="n">
        <f>18580000</f>
        <v>1.858E7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n">
        <f>20</f>
        <v>20.0</v>
      </c>
      <c r="W20" s="25"/>
      <c r="X20" s="26" t="n">
        <f>20</f>
        <v>20.0</v>
      </c>
      <c r="Y20" s="23"/>
      <c r="Z20" s="26" t="n">
        <f>552</f>
        <v>552.0</v>
      </c>
      <c r="AA20" s="24"/>
      <c r="AB20" s="26" t="n">
        <f>422</f>
        <v>422.0</v>
      </c>
      <c r="AC20" s="25"/>
      <c r="AD20" s="26" t="n">
        <f>974</f>
        <v>974.0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23</f>
        <v>23.0</v>
      </c>
      <c r="F21" s="24"/>
      <c r="G21" s="26" t="n">
        <f>14</f>
        <v>14.0</v>
      </c>
      <c r="H21" s="25"/>
      <c r="I21" s="26" t="n">
        <f>37</f>
        <v>37.0</v>
      </c>
      <c r="J21" s="23"/>
      <c r="K21" s="26" t="n">
        <f>5740000</f>
        <v>5740000.0</v>
      </c>
      <c r="L21" s="24"/>
      <c r="M21" s="26" t="n">
        <f>3250000</f>
        <v>3250000.0</v>
      </c>
      <c r="N21" s="25"/>
      <c r="O21" s="26" t="n">
        <f>8990000</f>
        <v>8990000.0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575</f>
        <v>575.0</v>
      </c>
      <c r="AA21" s="24"/>
      <c r="AB21" s="26" t="n">
        <f>432</f>
        <v>432.0</v>
      </c>
      <c r="AC21" s="25"/>
      <c r="AD21" s="26" t="n">
        <f>1007</f>
        <v>1007.0</v>
      </c>
    </row>
    <row r="22">
      <c r="A22" s="21" t="s">
        <v>42</v>
      </c>
      <c r="B22" s="22" t="s">
        <v>27</v>
      </c>
      <c r="C22" s="22" t="s">
        <v>28</v>
      </c>
      <c r="D22" s="23" t="s">
        <v>29</v>
      </c>
      <c r="E22" s="26" t="n">
        <f>1</f>
        <v>1.0</v>
      </c>
      <c r="F22" s="24"/>
      <c r="G22" s="26" t="n">
        <f>48</f>
        <v>48.0</v>
      </c>
      <c r="H22" s="25"/>
      <c r="I22" s="26" t="n">
        <f>49</f>
        <v>49.0</v>
      </c>
      <c r="J22" s="23" t="s">
        <v>29</v>
      </c>
      <c r="K22" s="26" t="n">
        <f>350000</f>
        <v>350000.0</v>
      </c>
      <c r="L22" s="24"/>
      <c r="M22" s="26" t="n">
        <f>6940000</f>
        <v>6940000.0</v>
      </c>
      <c r="N22" s="25"/>
      <c r="O22" s="26" t="n">
        <f>7290000</f>
        <v>7290000.0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n">
        <f>5</f>
        <v>5.0</v>
      </c>
      <c r="W22" s="25"/>
      <c r="X22" s="26" t="n">
        <f>5</f>
        <v>5.0</v>
      </c>
      <c r="Y22" s="23"/>
      <c r="Z22" s="26" t="n">
        <f>576</f>
        <v>576.0</v>
      </c>
      <c r="AA22" s="24"/>
      <c r="AB22" s="26" t="n">
        <f>475</f>
        <v>475.0</v>
      </c>
      <c r="AC22" s="25"/>
      <c r="AD22" s="26" t="n">
        <f>1051</f>
        <v>1051.0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40</f>
        <v>40.0</v>
      </c>
      <c r="F23" s="24"/>
      <c r="G23" s="26" t="n">
        <f>76</f>
        <v>76.0</v>
      </c>
      <c r="H23" s="25"/>
      <c r="I23" s="26" t="n">
        <f>116</f>
        <v>116.0</v>
      </c>
      <c r="J23" s="23"/>
      <c r="K23" s="26" t="n">
        <f>4790000</f>
        <v>4790000.0</v>
      </c>
      <c r="L23" s="24"/>
      <c r="M23" s="26" t="n">
        <f>8300000</f>
        <v>8300000.0</v>
      </c>
      <c r="N23" s="25"/>
      <c r="O23" s="26" t="n">
        <f>13090000</f>
        <v>1.309E7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595</f>
        <v>595.0</v>
      </c>
      <c r="AA23" s="24"/>
      <c r="AB23" s="26" t="n">
        <f>508</f>
        <v>508.0</v>
      </c>
      <c r="AC23" s="25"/>
      <c r="AD23" s="26" t="n">
        <f>1103</f>
        <v>1103.0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66</f>
        <v>66.0</v>
      </c>
      <c r="F24" s="24"/>
      <c r="G24" s="26" t="n">
        <f>50</f>
        <v>50.0</v>
      </c>
      <c r="H24" s="25"/>
      <c r="I24" s="26" t="n">
        <f>116</f>
        <v>116.0</v>
      </c>
      <c r="J24" s="23"/>
      <c r="K24" s="26" t="n">
        <f>5260000</f>
        <v>5260000.0</v>
      </c>
      <c r="L24" s="24"/>
      <c r="M24" s="26" t="n">
        <f>8000000</f>
        <v>8000000.0</v>
      </c>
      <c r="N24" s="25"/>
      <c r="O24" s="26" t="n">
        <f>13260000</f>
        <v>1.326E7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636</f>
        <v>636.0</v>
      </c>
      <c r="AA24" s="24"/>
      <c r="AB24" s="26" t="n">
        <f>538</f>
        <v>538.0</v>
      </c>
      <c r="AC24" s="25"/>
      <c r="AD24" s="26" t="n">
        <f>1174</f>
        <v>1174.0</v>
      </c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 t="n">
        <f>165</f>
        <v>165.0</v>
      </c>
      <c r="F28" s="24"/>
      <c r="G28" s="26" t="n">
        <f>99</f>
        <v>99.0</v>
      </c>
      <c r="H28" s="25"/>
      <c r="I28" s="26" t="n">
        <f>264</f>
        <v>264.0</v>
      </c>
      <c r="J28" s="23"/>
      <c r="K28" s="26" t="n">
        <f>17860000</f>
        <v>1.786E7</v>
      </c>
      <c r="L28" s="24"/>
      <c r="M28" s="26" t="n">
        <f>10160000</f>
        <v>1.016E7</v>
      </c>
      <c r="N28" s="25"/>
      <c r="O28" s="26" t="n">
        <f>28020000</f>
        <v>2.802E7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784</f>
        <v>784.0</v>
      </c>
      <c r="AA28" s="24"/>
      <c r="AB28" s="26" t="n">
        <f>632</f>
        <v>632.0</v>
      </c>
      <c r="AC28" s="25"/>
      <c r="AD28" s="26" t="n">
        <f>1416</f>
        <v>1416.0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262</f>
        <v>262.0</v>
      </c>
      <c r="F29" s="24"/>
      <c r="G29" s="26" t="n">
        <f>147</f>
        <v>147.0</v>
      </c>
      <c r="H29" s="25"/>
      <c r="I29" s="26" t="n">
        <f>409</f>
        <v>409.0</v>
      </c>
      <c r="J29" s="23"/>
      <c r="K29" s="26" t="n">
        <f>23760000</f>
        <v>2.376E7</v>
      </c>
      <c r="L29" s="24"/>
      <c r="M29" s="26" t="n">
        <f>10330000</f>
        <v>1.033E7</v>
      </c>
      <c r="N29" s="25"/>
      <c r="O29" s="26" t="n">
        <f>34090000</f>
        <v>3.409E7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 t="s">
        <v>33</v>
      </c>
      <c r="T29" s="26" t="n">
        <f>66</f>
        <v>66.0</v>
      </c>
      <c r="U29" s="24"/>
      <c r="V29" s="26" t="n">
        <f>5</f>
        <v>5.0</v>
      </c>
      <c r="W29" s="25"/>
      <c r="X29" s="26" t="n">
        <f>71</f>
        <v>71.0</v>
      </c>
      <c r="Y29" s="23"/>
      <c r="Z29" s="26" t="n">
        <f>968</f>
        <v>968.0</v>
      </c>
      <c r="AA29" s="24"/>
      <c r="AB29" s="26" t="n">
        <f>756</f>
        <v>756.0</v>
      </c>
      <c r="AC29" s="25"/>
      <c r="AD29" s="26" t="n">
        <f>1724</f>
        <v>1724.0</v>
      </c>
    </row>
    <row r="30">
      <c r="A30" s="21" t="s">
        <v>50</v>
      </c>
      <c r="B30" s="22" t="s">
        <v>27</v>
      </c>
      <c r="C30" s="22" t="s">
        <v>28</v>
      </c>
      <c r="D30" s="23" t="s">
        <v>33</v>
      </c>
      <c r="E30" s="26" t="n">
        <f>354</f>
        <v>354.0</v>
      </c>
      <c r="F30" s="24" t="s">
        <v>33</v>
      </c>
      <c r="G30" s="26" t="n">
        <f>271</f>
        <v>271.0</v>
      </c>
      <c r="H30" s="25" t="s">
        <v>33</v>
      </c>
      <c r="I30" s="26" t="n">
        <f>625</f>
        <v>625.0</v>
      </c>
      <c r="J30" s="23"/>
      <c r="K30" s="26" t="n">
        <f>28490000</f>
        <v>2.849E7</v>
      </c>
      <c r="L30" s="24"/>
      <c r="M30" s="26" t="n">
        <f>28840000</f>
        <v>2.884E7</v>
      </c>
      <c r="N30" s="25"/>
      <c r="O30" s="26" t="n">
        <f>57330000</f>
        <v>5.733E7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1239</f>
        <v>1239.0</v>
      </c>
      <c r="AA30" s="24"/>
      <c r="AB30" s="26" t="n">
        <f>911</f>
        <v>911.0</v>
      </c>
      <c r="AC30" s="25"/>
      <c r="AD30" s="26" t="n">
        <f>2150</f>
        <v>2150.0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232</f>
        <v>232.0</v>
      </c>
      <c r="F31" s="24"/>
      <c r="G31" s="26" t="n">
        <f>170</f>
        <v>170.0</v>
      </c>
      <c r="H31" s="25"/>
      <c r="I31" s="26" t="n">
        <f>402</f>
        <v>402.0</v>
      </c>
      <c r="J31" s="23"/>
      <c r="K31" s="26" t="n">
        <f>12710000</f>
        <v>1.271E7</v>
      </c>
      <c r="L31" s="24"/>
      <c r="M31" s="26" t="n">
        <f>11240000</f>
        <v>1.124E7</v>
      </c>
      <c r="N31" s="25"/>
      <c r="O31" s="26" t="n">
        <f>23950000</f>
        <v>2.395E7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1387</f>
        <v>1387.0</v>
      </c>
      <c r="AA31" s="24"/>
      <c r="AB31" s="26" t="n">
        <f>952</f>
        <v>952.0</v>
      </c>
      <c r="AC31" s="25"/>
      <c r="AD31" s="26" t="n">
        <f>2339</f>
        <v>2339.0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 t="n">
        <f>31</f>
        <v>31.0</v>
      </c>
      <c r="F34" s="24"/>
      <c r="G34" s="26" t="n">
        <f>115</f>
        <v>115.0</v>
      </c>
      <c r="H34" s="25"/>
      <c r="I34" s="26" t="n">
        <f>146</f>
        <v>146.0</v>
      </c>
      <c r="J34" s="23"/>
      <c r="K34" s="26" t="n">
        <f>7430000</f>
        <v>7430000.0</v>
      </c>
      <c r="L34" s="24"/>
      <c r="M34" s="26" t="n">
        <f>33790000</f>
        <v>3.379E7</v>
      </c>
      <c r="N34" s="25"/>
      <c r="O34" s="26" t="n">
        <f>41220000</f>
        <v>4.122E7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1417</f>
        <v>1417.0</v>
      </c>
      <c r="AA34" s="24"/>
      <c r="AB34" s="26" t="n">
        <f>958</f>
        <v>958.0</v>
      </c>
      <c r="AC34" s="25"/>
      <c r="AD34" s="26" t="n">
        <f>2375</f>
        <v>2375.0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195</f>
        <v>195.0</v>
      </c>
      <c r="F35" s="24"/>
      <c r="G35" s="26" t="n">
        <f>127</f>
        <v>127.0</v>
      </c>
      <c r="H35" s="25"/>
      <c r="I35" s="26" t="n">
        <f>322</f>
        <v>322.0</v>
      </c>
      <c r="J35" s="23"/>
      <c r="K35" s="26" t="n">
        <f>6280000</f>
        <v>6280000.0</v>
      </c>
      <c r="L35" s="24"/>
      <c r="M35" s="26" t="n">
        <f>12380000</f>
        <v>1.238E7</v>
      </c>
      <c r="N35" s="25"/>
      <c r="O35" s="26" t="n">
        <f>18660000</f>
        <v>1.866E7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1407</f>
        <v>1407.0</v>
      </c>
      <c r="AA35" s="24"/>
      <c r="AB35" s="26" t="n">
        <f>1039</f>
        <v>1039.0</v>
      </c>
      <c r="AC35" s="25"/>
      <c r="AD35" s="26" t="n">
        <f>2446</f>
        <v>2446.0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73</f>
        <v>73.0</v>
      </c>
      <c r="F36" s="24"/>
      <c r="G36" s="26" t="n">
        <f>109</f>
        <v>109.0</v>
      </c>
      <c r="H36" s="25"/>
      <c r="I36" s="26" t="n">
        <f>182</f>
        <v>182.0</v>
      </c>
      <c r="J36" s="23"/>
      <c r="K36" s="26" t="n">
        <f>5840000</f>
        <v>5840000.0</v>
      </c>
      <c r="L36" s="24"/>
      <c r="M36" s="26" t="n">
        <f>7840000</f>
        <v>7840000.0</v>
      </c>
      <c r="N36" s="25"/>
      <c r="O36" s="26" t="n">
        <f>13680000</f>
        <v>1.368E7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1450</f>
        <v>1450.0</v>
      </c>
      <c r="AA36" s="24"/>
      <c r="AB36" s="26" t="n">
        <f>1067</f>
        <v>1067.0</v>
      </c>
      <c r="AC36" s="25"/>
      <c r="AD36" s="26" t="n">
        <f>2517</f>
        <v>2517.0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93</f>
        <v>93.0</v>
      </c>
      <c r="F37" s="24"/>
      <c r="G37" s="26" t="n">
        <f>183</f>
        <v>183.0</v>
      </c>
      <c r="H37" s="25"/>
      <c r="I37" s="26" t="n">
        <f>276</f>
        <v>276.0</v>
      </c>
      <c r="J37" s="23"/>
      <c r="K37" s="26" t="n">
        <f>5490000</f>
        <v>5490000.0</v>
      </c>
      <c r="L37" s="24" t="s">
        <v>33</v>
      </c>
      <c r="M37" s="26" t="n">
        <f>86580000</f>
        <v>8.658E7</v>
      </c>
      <c r="N37" s="25" t="s">
        <v>33</v>
      </c>
      <c r="O37" s="26" t="n">
        <f>92070000</f>
        <v>9.207E7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 t="s">
        <v>33</v>
      </c>
      <c r="Z37" s="26" t="n">
        <f>1491</f>
        <v>1491.0</v>
      </c>
      <c r="AA37" s="24" t="s">
        <v>33</v>
      </c>
      <c r="AB37" s="26" t="n">
        <f>1123</f>
        <v>1123.0</v>
      </c>
      <c r="AC37" s="25" t="s">
        <v>33</v>
      </c>
      <c r="AD37" s="26" t="n">
        <f>2614</f>
        <v>2614.0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114</f>
        <v>114.0</v>
      </c>
      <c r="F38" s="24"/>
      <c r="G38" s="26" t="n">
        <f>162</f>
        <v>162.0</v>
      </c>
      <c r="H38" s="25"/>
      <c r="I38" s="26" t="n">
        <f>276</f>
        <v>276.0</v>
      </c>
      <c r="J38" s="23"/>
      <c r="K38" s="26" t="n">
        <f>24780000</f>
        <v>2.478E7</v>
      </c>
      <c r="L38" s="24"/>
      <c r="M38" s="26" t="n">
        <f>19450000</f>
        <v>1.945E7</v>
      </c>
      <c r="N38" s="25"/>
      <c r="O38" s="26" t="n">
        <f>44230000</f>
        <v>4.423E7</v>
      </c>
      <c r="P38" s="27" t="n">
        <f>1</f>
        <v>1.0</v>
      </c>
      <c r="Q38" s="28" t="n">
        <f>836</f>
        <v>836.0</v>
      </c>
      <c r="R38" s="29" t="n">
        <f>837</f>
        <v>837.0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 t="s">
        <v>29</v>
      </c>
      <c r="Z38" s="26" t="n">
        <f>208</f>
        <v>208.0</v>
      </c>
      <c r="AA38" s="24" t="s">
        <v>29</v>
      </c>
      <c r="AB38" s="26" t="n">
        <f>61</f>
        <v>61.0</v>
      </c>
      <c r="AC38" s="25" t="s">
        <v>29</v>
      </c>
      <c r="AD38" s="26" t="n">
        <f>269</f>
        <v>269.0</v>
      </c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