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<sst xmlns="http://schemas.openxmlformats.org/spreadsheetml/2006/main" count="170" uniqueCount="62">
  <si>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</si>
  <si>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</si>
  <si>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</si>
  <si>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</si>
  <si>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</si>
  <si>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</si>
  <si>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</si>
  <si>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</si>
  <si>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</si>
  <si>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</si>
  <si>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</si>
  <si>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</si>
  <si>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</si>
  <si>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</si>
  <si>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</si>
  <si>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</si>
  <si>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</si>
  <si>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</si>
  <si>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</si>
  <si>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</si>
  <si>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</si>
  <si>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</si>
  <si>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</si>
  <si>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</si>
  <si>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</si>
  <si>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</si>
  <si>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8.1</t>
  </si>
  <si>
    <t>有価証券オプション</t>
  </si>
  <si>
    <t>Securities Options</t>
  </si>
  <si>
    <t>◎●</t>
  </si>
  <si>
    <t>◎</t>
  </si>
  <si>
    <t>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</si>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</sst>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3005</f>
        <v>3005.0</v>
      </c>
      <c r="F10" s="24"/>
      <c r="G10" s="26" t="n">
        <f>3139</f>
        <v>3139.0</v>
      </c>
      <c r="H10" s="25"/>
      <c r="I10" s="26" t="n">
        <f>6144</f>
        <v>6144.0</v>
      </c>
      <c r="J10" s="23"/>
      <c r="K10" s="26" t="n">
        <f>1921500</f>
        <v>1921500.0</v>
      </c>
      <c r="L10" s="24"/>
      <c r="M10" s="26" t="n">
        <f>2082310</f>
        <v>2082310.0</v>
      </c>
      <c r="N10" s="25"/>
      <c r="O10" s="26" t="n">
        <f>4003810</f>
        <v>4003810.0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 t="s">
        <v>30</v>
      </c>
      <c r="Z10" s="26" t="n">
        <f>20656</f>
        <v>20656.0</v>
      </c>
      <c r="AA10" s="24" t="s">
        <v>31</v>
      </c>
      <c r="AB10" s="26" t="n">
        <f>21689</f>
        <v>21689.0</v>
      </c>
      <c r="AC10" s="25"/>
      <c r="AD10" s="26" t="n">
        <f>42345</f>
        <v>42345.0</v>
      </c>
    </row>
    <row r="11">
      <c r="A11" s="21" t="s">
        <v>32</v>
      </c>
      <c r="B11" s="22" t="s">
        <v>27</v>
      </c>
      <c r="C11" s="22" t="s">
        <v>28</v>
      </c>
      <c r="D11" s="23"/>
      <c r="E11" s="26" t="n">
        <f>2100</f>
        <v>2100.0</v>
      </c>
      <c r="F11" s="24"/>
      <c r="G11" s="26" t="n">
        <f>7000</f>
        <v>7000.0</v>
      </c>
      <c r="H11" s="25"/>
      <c r="I11" s="26" t="n">
        <f>9100</f>
        <v>9100.0</v>
      </c>
      <c r="J11" s="23"/>
      <c r="K11" s="26" t="n">
        <f>255100</f>
        <v>255100.0</v>
      </c>
      <c r="L11" s="24"/>
      <c r="M11" s="26" t="n">
        <f>2823000</f>
        <v>2823000.0</v>
      </c>
      <c r="N11" s="25"/>
      <c r="O11" s="26" t="n">
        <f>3078100</f>
        <v>3078100.0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18805</f>
        <v>18805.0</v>
      </c>
      <c r="AA11" s="24"/>
      <c r="AB11" s="26" t="n">
        <f>24689</f>
        <v>24689.0</v>
      </c>
      <c r="AC11" s="25"/>
      <c r="AD11" s="26" t="n">
        <f>43494</f>
        <v>43494.0</v>
      </c>
    </row>
    <row r="12">
      <c r="A12" s="21" t="s">
        <v>33</v>
      </c>
      <c r="B12" s="22" t="s">
        <v>27</v>
      </c>
      <c r="C12" s="22" t="s">
        <v>28</v>
      </c>
      <c r="D12" s="23" t="s">
        <v>31</v>
      </c>
      <c r="E12" s="26" t="str">
        <f>"－"</f>
        <v>－</v>
      </c>
      <c r="F12" s="24" t="s">
        <v>31</v>
      </c>
      <c r="G12" s="26" t="str">
        <f>"－"</f>
        <v>－</v>
      </c>
      <c r="H12" s="25" t="s">
        <v>31</v>
      </c>
      <c r="I12" s="26" t="str">
        <f>"－"</f>
        <v>－</v>
      </c>
      <c r="J12" s="23" t="s">
        <v>31</v>
      </c>
      <c r="K12" s="26" t="str">
        <f>"－"</f>
        <v>－</v>
      </c>
      <c r="L12" s="24" t="s">
        <v>31</v>
      </c>
      <c r="M12" s="26" t="str">
        <f>"－"</f>
        <v>－</v>
      </c>
      <c r="N12" s="25" t="s">
        <v>31</v>
      </c>
      <c r="O12" s="26" t="str">
        <f>"－"</f>
        <v>－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18805</f>
        <v>18805.0</v>
      </c>
      <c r="AA12" s="24"/>
      <c r="AB12" s="26" t="n">
        <f>24689</f>
        <v>24689.0</v>
      </c>
      <c r="AC12" s="25"/>
      <c r="AD12" s="26" t="n">
        <f>43494</f>
        <v>43494.0</v>
      </c>
    </row>
    <row r="13">
      <c r="A13" s="21" t="s">
        <v>34</v>
      </c>
      <c r="B13" s="22" t="s">
        <v>27</v>
      </c>
      <c r="C13" s="22" t="s">
        <v>28</v>
      </c>
      <c r="D13" s="23"/>
      <c r="E13" s="26" t="n">
        <f>110</f>
        <v>110.0</v>
      </c>
      <c r="F13" s="24"/>
      <c r="G13" s="26" t="n">
        <f>450</f>
        <v>450.0</v>
      </c>
      <c r="H13" s="25"/>
      <c r="I13" s="26" t="n">
        <f>560</f>
        <v>560.0</v>
      </c>
      <c r="J13" s="23"/>
      <c r="K13" s="26" t="n">
        <f>44220</f>
        <v>44220.0</v>
      </c>
      <c r="L13" s="24"/>
      <c r="M13" s="26" t="n">
        <f>15750000</f>
        <v>1.575E7</v>
      </c>
      <c r="N13" s="25"/>
      <c r="O13" s="26" t="n">
        <f>15794220</f>
        <v>1.579422E7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18915</f>
        <v>18915.0</v>
      </c>
      <c r="AA13" s="24"/>
      <c r="AB13" s="26" t="n">
        <f>25139</f>
        <v>25139.0</v>
      </c>
      <c r="AC13" s="25"/>
      <c r="AD13" s="26" t="n">
        <f>44054</f>
        <v>44054.0</v>
      </c>
    </row>
    <row r="14">
      <c r="A14" s="21" t="s">
        <v>35</v>
      </c>
      <c r="B14" s="22" t="s">
        <v>27</v>
      </c>
      <c r="C14" s="22" t="s">
        <v>28</v>
      </c>
      <c r="D14" s="23"/>
      <c r="E14" s="26" t="n">
        <f>4000</f>
        <v>4000.0</v>
      </c>
      <c r="F14" s="24"/>
      <c r="G14" s="26" t="n">
        <f>9197</f>
        <v>9197.0</v>
      </c>
      <c r="H14" s="25"/>
      <c r="I14" s="26" t="n">
        <f>13197</f>
        <v>13197.0</v>
      </c>
      <c r="J14" s="23"/>
      <c r="K14" s="26" t="n">
        <f>541000</f>
        <v>541000.0</v>
      </c>
      <c r="L14" s="24" t="s">
        <v>30</v>
      </c>
      <c r="M14" s="26" t="n">
        <f>51079160</f>
        <v>5.107916E7</v>
      </c>
      <c r="N14" s="25" t="s">
        <v>30</v>
      </c>
      <c r="O14" s="26" t="n">
        <f>51620160</f>
        <v>5.162016E7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14915</f>
        <v>14915.0</v>
      </c>
      <c r="AA14" s="24"/>
      <c r="AB14" s="26" t="n">
        <f>24336</f>
        <v>24336.0</v>
      </c>
      <c r="AC14" s="25"/>
      <c r="AD14" s="26" t="n">
        <f>39251</f>
        <v>39251.0</v>
      </c>
    </row>
    <row r="15">
      <c r="A15" s="21" t="s">
        <v>36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37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38</v>
      </c>
      <c r="B17" s="22" t="s">
        <v>27</v>
      </c>
      <c r="C17" s="22" t="s">
        <v>28</v>
      </c>
      <c r="D17" s="23"/>
      <c r="E17" s="26" t="str">
        <f>"－"</f>
        <v>－</v>
      </c>
      <c r="F17" s="24"/>
      <c r="G17" s="26" t="n">
        <f>10</f>
        <v>10.0</v>
      </c>
      <c r="H17" s="25"/>
      <c r="I17" s="26" t="n">
        <f>10</f>
        <v>10.0</v>
      </c>
      <c r="J17" s="23"/>
      <c r="K17" s="26" t="str">
        <f>"－"</f>
        <v>－</v>
      </c>
      <c r="L17" s="24"/>
      <c r="M17" s="26" t="n">
        <f>162000</f>
        <v>162000.0</v>
      </c>
      <c r="N17" s="25"/>
      <c r="O17" s="26" t="n">
        <f>162000</f>
        <v>162000.0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14915</f>
        <v>14915.0</v>
      </c>
      <c r="AA17" s="24"/>
      <c r="AB17" s="26" t="n">
        <f>24336</f>
        <v>24336.0</v>
      </c>
      <c r="AC17" s="25"/>
      <c r="AD17" s="26" t="n">
        <f>39251</f>
        <v>39251.0</v>
      </c>
    </row>
    <row r="18">
      <c r="A18" s="21" t="s">
        <v>39</v>
      </c>
      <c r="B18" s="22" t="s">
        <v>27</v>
      </c>
      <c r="C18" s="22" t="s">
        <v>28</v>
      </c>
      <c r="D18" s="23"/>
      <c r="E18" s="26" t="n">
        <f>39</f>
        <v>39.0</v>
      </c>
      <c r="F18" s="24" t="s">
        <v>30</v>
      </c>
      <c r="G18" s="26" t="n">
        <f>20000</f>
        <v>20000.0</v>
      </c>
      <c r="H18" s="25" t="s">
        <v>30</v>
      </c>
      <c r="I18" s="26" t="n">
        <f>20039</f>
        <v>20039.0</v>
      </c>
      <c r="J18" s="23"/>
      <c r="K18" s="26" t="n">
        <f>27260</f>
        <v>27260.0</v>
      </c>
      <c r="L18" s="24"/>
      <c r="M18" s="26" t="n">
        <f>17520000</f>
        <v>1.752E7</v>
      </c>
      <c r="N18" s="25"/>
      <c r="O18" s="26" t="n">
        <f>17547260</f>
        <v>1.754726E7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14954</f>
        <v>14954.0</v>
      </c>
      <c r="AA18" s="24"/>
      <c r="AB18" s="26" t="n">
        <f>29336</f>
        <v>29336.0</v>
      </c>
      <c r="AC18" s="25"/>
      <c r="AD18" s="26" t="n">
        <f>44290</f>
        <v>44290.0</v>
      </c>
    </row>
    <row r="19">
      <c r="A19" s="21" t="s">
        <v>40</v>
      </c>
      <c r="B19" s="22" t="s">
        <v>27</v>
      </c>
      <c r="C19" s="22" t="s">
        <v>28</v>
      </c>
      <c r="D19" s="23"/>
      <c r="E19" s="26" t="n">
        <f>3177</f>
        <v>3177.0</v>
      </c>
      <c r="F19" s="24"/>
      <c r="G19" s="26" t="n">
        <f>8000</f>
        <v>8000.0</v>
      </c>
      <c r="H19" s="25"/>
      <c r="I19" s="26" t="n">
        <f>11177</f>
        <v>11177.0</v>
      </c>
      <c r="J19" s="23"/>
      <c r="K19" s="26" t="n">
        <f>924810</f>
        <v>924810.0</v>
      </c>
      <c r="L19" s="24"/>
      <c r="M19" s="26" t="n">
        <f>7780000</f>
        <v>7780000.0</v>
      </c>
      <c r="N19" s="25"/>
      <c r="O19" s="26" t="n">
        <f>8704810</f>
        <v>8704810.0</v>
      </c>
      <c r="P19" s="27" t="n">
        <f>5023</f>
        <v>5023.0</v>
      </c>
      <c r="Q19" s="28" t="n">
        <f>10433</f>
        <v>10433.0</v>
      </c>
      <c r="R19" s="29" t="n">
        <f>15456</f>
        <v>15456.0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 t="s">
        <v>31</v>
      </c>
      <c r="Z19" s="26" t="n">
        <f>9550</f>
        <v>9550.0</v>
      </c>
      <c r="AA19" s="24"/>
      <c r="AB19" s="26" t="n">
        <f>21702</f>
        <v>21702.0</v>
      </c>
      <c r="AC19" s="25" t="s">
        <v>31</v>
      </c>
      <c r="AD19" s="26" t="n">
        <f>31252</f>
        <v>31252.0</v>
      </c>
    </row>
    <row r="20">
      <c r="A20" s="21" t="s">
        <v>41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42</v>
      </c>
      <c r="B21" s="22" t="s">
        <v>27</v>
      </c>
      <c r="C21" s="22" t="s">
        <v>28</v>
      </c>
      <c r="D21" s="23"/>
      <c r="E21" s="26" t="n">
        <f>118</f>
        <v>118.0</v>
      </c>
      <c r="F21" s="24"/>
      <c r="G21" s="26" t="n">
        <f>172</f>
        <v>172.0</v>
      </c>
      <c r="H21" s="25"/>
      <c r="I21" s="26" t="n">
        <f>290</f>
        <v>290.0</v>
      </c>
      <c r="J21" s="23"/>
      <c r="K21" s="26" t="n">
        <f>20095</f>
        <v>20095.0</v>
      </c>
      <c r="L21" s="24"/>
      <c r="M21" s="26" t="n">
        <f>332800</f>
        <v>332800.0</v>
      </c>
      <c r="N21" s="25"/>
      <c r="O21" s="26" t="n">
        <f>352895</f>
        <v>352895.0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9663</f>
        <v>9663.0</v>
      </c>
      <c r="AA21" s="24"/>
      <c r="AB21" s="26" t="n">
        <f>21874</f>
        <v>21874.0</v>
      </c>
      <c r="AC21" s="25"/>
      <c r="AD21" s="26" t="n">
        <f>31537</f>
        <v>31537.0</v>
      </c>
    </row>
    <row r="22">
      <c r="A22" s="21" t="s">
        <v>43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44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45</v>
      </c>
      <c r="B24" s="22" t="s">
        <v>27</v>
      </c>
      <c r="C24" s="22" t="s">
        <v>28</v>
      </c>
      <c r="D24" s="23"/>
      <c r="E24" s="26" t="n">
        <f>7958</f>
        <v>7958.0</v>
      </c>
      <c r="F24" s="24"/>
      <c r="G24" s="26" t="n">
        <f>4140</f>
        <v>4140.0</v>
      </c>
      <c r="H24" s="25"/>
      <c r="I24" s="26" t="n">
        <f>12098</f>
        <v>12098.0</v>
      </c>
      <c r="J24" s="23"/>
      <c r="K24" s="26" t="n">
        <f>16626450</f>
        <v>1.662645E7</v>
      </c>
      <c r="L24" s="24"/>
      <c r="M24" s="26" t="n">
        <f>9316600</f>
        <v>9316600.0</v>
      </c>
      <c r="N24" s="25"/>
      <c r="O24" s="26" t="n">
        <f>25943050</f>
        <v>2.594305E7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11077</f>
        <v>11077.0</v>
      </c>
      <c r="AA24" s="24"/>
      <c r="AB24" s="26" t="n">
        <f>26014</f>
        <v>26014.0</v>
      </c>
      <c r="AC24" s="25"/>
      <c r="AD24" s="26" t="n">
        <f>37091</f>
        <v>37091.0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6138</f>
        <v>6138.0</v>
      </c>
      <c r="F25" s="24"/>
      <c r="G25" s="26" t="n">
        <f>4000</f>
        <v>4000.0</v>
      </c>
      <c r="H25" s="25"/>
      <c r="I25" s="26" t="n">
        <f>10138</f>
        <v>10138.0</v>
      </c>
      <c r="J25" s="23"/>
      <c r="K25" s="26" t="n">
        <f>9418180</f>
        <v>9418180.0</v>
      </c>
      <c r="L25" s="24"/>
      <c r="M25" s="26" t="n">
        <f>1416000</f>
        <v>1416000.0</v>
      </c>
      <c r="N25" s="25"/>
      <c r="O25" s="26" t="n">
        <f>10834180</f>
        <v>1.083418E7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17155</f>
        <v>17155.0</v>
      </c>
      <c r="AA25" s="24"/>
      <c r="AB25" s="26" t="n">
        <f>30014</f>
        <v>30014.0</v>
      </c>
      <c r="AC25" s="25"/>
      <c r="AD25" s="26" t="n">
        <f>47169</f>
        <v>47169.0</v>
      </c>
    </row>
    <row r="26">
      <c r="A26" s="21" t="s">
        <v>47</v>
      </c>
      <c r="B26" s="22" t="s">
        <v>27</v>
      </c>
      <c r="C26" s="22" t="s">
        <v>28</v>
      </c>
      <c r="D26" s="23"/>
      <c r="E26" s="26" t="str">
        <f>"－"</f>
        <v>－</v>
      </c>
      <c r="F26" s="24"/>
      <c r="G26" s="26" t="n">
        <f>30</f>
        <v>30.0</v>
      </c>
      <c r="H26" s="25"/>
      <c r="I26" s="26" t="n">
        <f>30</f>
        <v>30.0</v>
      </c>
      <c r="J26" s="23"/>
      <c r="K26" s="26" t="str">
        <f>"－"</f>
        <v>－</v>
      </c>
      <c r="L26" s="24"/>
      <c r="M26" s="26" t="n">
        <f>28890</f>
        <v>28890.0</v>
      </c>
      <c r="N26" s="25"/>
      <c r="O26" s="26" t="n">
        <f>28890</f>
        <v>28890.0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17155</f>
        <v>17155.0</v>
      </c>
      <c r="AA26" s="24"/>
      <c r="AB26" s="26" t="n">
        <f>30044</f>
        <v>30044.0</v>
      </c>
      <c r="AC26" s="25"/>
      <c r="AD26" s="26" t="n">
        <f>47199</f>
        <v>47199.0</v>
      </c>
    </row>
    <row r="27">
      <c r="A27" s="21" t="s">
        <v>48</v>
      </c>
      <c r="B27" s="22" t="s">
        <v>27</v>
      </c>
      <c r="C27" s="22" t="s">
        <v>28</v>
      </c>
      <c r="D27" s="23"/>
      <c r="E27" s="26" t="str">
        <f>"－"</f>
        <v>－</v>
      </c>
      <c r="F27" s="24"/>
      <c r="G27" s="26" t="n">
        <f>2000</f>
        <v>2000.0</v>
      </c>
      <c r="H27" s="25"/>
      <c r="I27" s="26" t="n">
        <f>2000</f>
        <v>2000.0</v>
      </c>
      <c r="J27" s="23"/>
      <c r="K27" s="26" t="str">
        <f>"－"</f>
        <v>－</v>
      </c>
      <c r="L27" s="24"/>
      <c r="M27" s="26" t="n">
        <f>510000</f>
        <v>510000.0</v>
      </c>
      <c r="N27" s="25"/>
      <c r="O27" s="26" t="n">
        <f>510000</f>
        <v>510000.0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17155</f>
        <v>17155.0</v>
      </c>
      <c r="AA27" s="24"/>
      <c r="AB27" s="26" t="n">
        <f>32044</f>
        <v>32044.0</v>
      </c>
      <c r="AC27" s="25"/>
      <c r="AD27" s="26" t="n">
        <f>49199</f>
        <v>49199.0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15</f>
        <v>15.0</v>
      </c>
      <c r="F28" s="24"/>
      <c r="G28" s="26" t="n">
        <f>20</f>
        <v>20.0</v>
      </c>
      <c r="H28" s="25"/>
      <c r="I28" s="26" t="n">
        <f>35</f>
        <v>35.0</v>
      </c>
      <c r="J28" s="23"/>
      <c r="K28" s="26" t="n">
        <f>4889400</f>
        <v>4889400.0</v>
      </c>
      <c r="L28" s="24"/>
      <c r="M28" s="26" t="n">
        <f>6551400</f>
        <v>6551400.0</v>
      </c>
      <c r="N28" s="25"/>
      <c r="O28" s="26" t="n">
        <f>11440800</f>
        <v>1.14408E7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17140</f>
        <v>17140.0</v>
      </c>
      <c r="AA28" s="24"/>
      <c r="AB28" s="26" t="n">
        <f>32064</f>
        <v>32064.0</v>
      </c>
      <c r="AC28" s="25"/>
      <c r="AD28" s="26" t="n">
        <f>49204</f>
        <v>49204.0</v>
      </c>
    </row>
    <row r="29">
      <c r="A29" s="21" t="s">
        <v>50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51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52</v>
      </c>
      <c r="B31" s="22" t="s">
        <v>27</v>
      </c>
      <c r="C31" s="22" t="s">
        <v>28</v>
      </c>
      <c r="D31" s="23"/>
      <c r="E31" s="26" t="n">
        <f>129</f>
        <v>129.0</v>
      </c>
      <c r="F31" s="24"/>
      <c r="G31" s="26" t="n">
        <f>2000</f>
        <v>2000.0</v>
      </c>
      <c r="H31" s="25"/>
      <c r="I31" s="26" t="n">
        <f>2129</f>
        <v>2129.0</v>
      </c>
      <c r="J31" s="23"/>
      <c r="K31" s="26" t="n">
        <f>47453</f>
        <v>47453.0</v>
      </c>
      <c r="L31" s="24"/>
      <c r="M31" s="26" t="n">
        <f>304000</f>
        <v>304000.0</v>
      </c>
      <c r="N31" s="25"/>
      <c r="O31" s="26" t="n">
        <f>351453</f>
        <v>351453.0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17250</f>
        <v>17250.0</v>
      </c>
      <c r="AA31" s="24"/>
      <c r="AB31" s="26" t="n">
        <f>30064</f>
        <v>30064.0</v>
      </c>
      <c r="AC31" s="25"/>
      <c r="AD31" s="26" t="n">
        <f>47314</f>
        <v>47314.0</v>
      </c>
    </row>
    <row r="32">
      <c r="A32" s="21" t="s">
        <v>53</v>
      </c>
      <c r="B32" s="22" t="s">
        <v>27</v>
      </c>
      <c r="C32" s="22" t="s">
        <v>28</v>
      </c>
      <c r="D32" s="23"/>
      <c r="E32" s="26" t="n">
        <f>2230</f>
        <v>2230.0</v>
      </c>
      <c r="F32" s="24"/>
      <c r="G32" s="26" t="n">
        <f>4000</f>
        <v>4000.0</v>
      </c>
      <c r="H32" s="25"/>
      <c r="I32" s="26" t="n">
        <f>6230</f>
        <v>6230.0</v>
      </c>
      <c r="J32" s="23"/>
      <c r="K32" s="26" t="n">
        <f>469270</f>
        <v>469270.0</v>
      </c>
      <c r="L32" s="24"/>
      <c r="M32" s="26" t="n">
        <f>1264000</f>
        <v>1264000.0</v>
      </c>
      <c r="N32" s="25"/>
      <c r="O32" s="26" t="n">
        <f>1733270</f>
        <v>1733270.0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15535</f>
        <v>15535.0</v>
      </c>
      <c r="AA32" s="24"/>
      <c r="AB32" s="26" t="n">
        <f>30064</f>
        <v>30064.0</v>
      </c>
      <c r="AC32" s="25"/>
      <c r="AD32" s="26" t="n">
        <f>45599</f>
        <v>45599.0</v>
      </c>
    </row>
    <row r="33">
      <c r="A33" s="21" t="s">
        <v>54</v>
      </c>
      <c r="B33" s="22" t="s">
        <v>27</v>
      </c>
      <c r="C33" s="22" t="s">
        <v>28</v>
      </c>
      <c r="D33" s="23"/>
      <c r="E33" s="26" t="n">
        <f>4118</f>
        <v>4118.0</v>
      </c>
      <c r="F33" s="24"/>
      <c r="G33" s="26" t="n">
        <f>3000</f>
        <v>3000.0</v>
      </c>
      <c r="H33" s="25"/>
      <c r="I33" s="26" t="n">
        <f>7118</f>
        <v>7118.0</v>
      </c>
      <c r="J33" s="23"/>
      <c r="K33" s="26" t="n">
        <f>2529110</f>
        <v>2529110.0</v>
      </c>
      <c r="L33" s="24"/>
      <c r="M33" s="26" t="n">
        <f>549000</f>
        <v>549000.0</v>
      </c>
      <c r="N33" s="25"/>
      <c r="O33" s="26" t="n">
        <f>3078110</f>
        <v>3078110.0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12653</f>
        <v>12653.0</v>
      </c>
      <c r="AA33" s="24"/>
      <c r="AB33" s="26" t="n">
        <f>27064</f>
        <v>27064.0</v>
      </c>
      <c r="AC33" s="25"/>
      <c r="AD33" s="26" t="n">
        <f>39717</f>
        <v>39717.0</v>
      </c>
    </row>
    <row r="34">
      <c r="A34" s="21" t="s">
        <v>55</v>
      </c>
      <c r="B34" s="22" t="s">
        <v>27</v>
      </c>
      <c r="C34" s="22" t="s">
        <v>28</v>
      </c>
      <c r="D34" s="23" t="s">
        <v>30</v>
      </c>
      <c r="E34" s="26" t="n">
        <f>10485</f>
        <v>10485.0</v>
      </c>
      <c r="F34" s="24"/>
      <c r="G34" s="26" t="n">
        <f>4000</f>
        <v>4000.0</v>
      </c>
      <c r="H34" s="25"/>
      <c r="I34" s="26" t="n">
        <f>14485</f>
        <v>14485.0</v>
      </c>
      <c r="J34" s="23" t="s">
        <v>30</v>
      </c>
      <c r="K34" s="26" t="n">
        <f>21160040</f>
        <v>2.116004E7</v>
      </c>
      <c r="L34" s="24"/>
      <c r="M34" s="26" t="n">
        <f>1381000</f>
        <v>1381000.0</v>
      </c>
      <c r="N34" s="25"/>
      <c r="O34" s="26" t="n">
        <f>22541040</f>
        <v>2.254104E7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14138</f>
        <v>14138.0</v>
      </c>
      <c r="AA34" s="24"/>
      <c r="AB34" s="26" t="n">
        <f>23064</f>
        <v>23064.0</v>
      </c>
      <c r="AC34" s="25"/>
      <c r="AD34" s="26" t="n">
        <f>37202</f>
        <v>37202.0</v>
      </c>
    </row>
    <row r="35">
      <c r="A35" s="21" t="s">
        <v>56</v>
      </c>
      <c r="B35" s="22" t="s">
        <v>27</v>
      </c>
      <c r="C35" s="22" t="s">
        <v>28</v>
      </c>
      <c r="D35" s="23"/>
      <c r="E35" s="26" t="n">
        <f>4060</f>
        <v>4060.0</v>
      </c>
      <c r="F35" s="24"/>
      <c r="G35" s="26" t="n">
        <f>15009</f>
        <v>15009.0</v>
      </c>
      <c r="H35" s="25"/>
      <c r="I35" s="26" t="n">
        <f>19069</f>
        <v>19069.0</v>
      </c>
      <c r="J35" s="23"/>
      <c r="K35" s="26" t="n">
        <f>1203560</f>
        <v>1203560.0</v>
      </c>
      <c r="L35" s="24"/>
      <c r="M35" s="26" t="n">
        <f>7316440</f>
        <v>7316440.0</v>
      </c>
      <c r="N35" s="25"/>
      <c r="O35" s="26" t="n">
        <f>8520000</f>
        <v>8520000.0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16198</f>
        <v>16198.0</v>
      </c>
      <c r="AA35" s="24"/>
      <c r="AB35" s="26" t="n">
        <f>24073</f>
        <v>24073.0</v>
      </c>
      <c r="AC35" s="25"/>
      <c r="AD35" s="26" t="n">
        <f>40271</f>
        <v>40271.0</v>
      </c>
    </row>
    <row r="36">
      <c r="A36" s="21" t="s">
        <v>57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58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  <row r="38">
      <c r="A38" s="21" t="s">
        <v>59</v>
      </c>
      <c r="B38" s="22" t="s">
        <v>27</v>
      </c>
      <c r="C38" s="22" t="s">
        <v>28</v>
      </c>
      <c r="D38" s="23"/>
      <c r="E38" s="26" t="n">
        <f>5221</f>
        <v>5221.0</v>
      </c>
      <c r="F38" s="24"/>
      <c r="G38" s="26" t="n">
        <f>12311</f>
        <v>12311.0</v>
      </c>
      <c r="H38" s="25"/>
      <c r="I38" s="26" t="n">
        <f>17532</f>
        <v>17532.0</v>
      </c>
      <c r="J38" s="23"/>
      <c r="K38" s="26" t="n">
        <f>7714324</f>
        <v>7714324.0</v>
      </c>
      <c r="L38" s="24"/>
      <c r="M38" s="26" t="n">
        <f>6396200</f>
        <v>6396200.0</v>
      </c>
      <c r="N38" s="25"/>
      <c r="O38" s="26" t="n">
        <f>14110524</f>
        <v>1.4110524E7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17419</f>
        <v>17419.0</v>
      </c>
      <c r="AA38" s="24"/>
      <c r="AB38" s="26" t="n">
        <f>24252</f>
        <v>24252.0</v>
      </c>
      <c r="AC38" s="25"/>
      <c r="AD38" s="26" t="n">
        <f>41671</f>
        <v>41671.0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2080</f>
        <v>2080.0</v>
      </c>
      <c r="F39" s="24"/>
      <c r="G39" s="26" t="n">
        <f>10001</f>
        <v>10001.0</v>
      </c>
      <c r="H39" s="25"/>
      <c r="I39" s="26" t="n">
        <f>12081</f>
        <v>12081.0</v>
      </c>
      <c r="J39" s="23"/>
      <c r="K39" s="26" t="n">
        <f>1138130</f>
        <v>1138130.0</v>
      </c>
      <c r="L39" s="24"/>
      <c r="M39" s="26" t="n">
        <f>4560800</f>
        <v>4560800.0</v>
      </c>
      <c r="N39" s="25"/>
      <c r="O39" s="26" t="n">
        <f>5698930</f>
        <v>5698930.0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17499</f>
        <v>17499.0</v>
      </c>
      <c r="AA39" s="24"/>
      <c r="AB39" s="26" t="n">
        <f>28253</f>
        <v>28253.0</v>
      </c>
      <c r="AC39" s="25"/>
      <c r="AD39" s="26" t="n">
        <f>45752</f>
        <v>45752.0</v>
      </c>
    </row>
    <row r="40">
      <c r="A40" s="21" t="s">
        <v>61</v>
      </c>
      <c r="B40" s="22" t="s">
        <v>27</v>
      </c>
      <c r="C40" s="22" t="s">
        <v>28</v>
      </c>
      <c r="D40" s="23"/>
      <c r="E40" s="26" t="n">
        <f>128</f>
        <v>128.0</v>
      </c>
      <c r="F40" s="24"/>
      <c r="G40" s="26" t="n">
        <f>10000</f>
        <v>10000.0</v>
      </c>
      <c r="H40" s="25"/>
      <c r="I40" s="26" t="n">
        <f>10128</f>
        <v>10128.0</v>
      </c>
      <c r="J40" s="23"/>
      <c r="K40" s="26" t="n">
        <f>56760</f>
        <v>56760.0</v>
      </c>
      <c r="L40" s="24"/>
      <c r="M40" s="26" t="n">
        <f>4707000</f>
        <v>4707000.0</v>
      </c>
      <c r="N40" s="25"/>
      <c r="O40" s="26" t="n">
        <f>4763760</f>
        <v>4763760.0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3"/>
      <c r="T40" s="26" t="str">
        <f>"－"</f>
        <v>－</v>
      </c>
      <c r="U40" s="24"/>
      <c r="V40" s="26" t="str">
        <f>"－"</f>
        <v>－</v>
      </c>
      <c r="W40" s="25"/>
      <c r="X40" s="26" t="str">
        <f>"－"</f>
        <v>－</v>
      </c>
      <c r="Y40" s="23"/>
      <c r="Z40" s="26" t="n">
        <f>17619</f>
        <v>17619.0</v>
      </c>
      <c r="AA40" s="24" t="s">
        <v>30</v>
      </c>
      <c r="AB40" s="26" t="n">
        <f>32253</f>
        <v>32253.0</v>
      </c>
      <c r="AC40" s="25" t="s">
        <v>30</v>
      </c>
      <c r="AD40" s="26" t="n">
        <f>49872</f>
        <v>49872.0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