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<sst xmlns="http://schemas.openxmlformats.org/spreadsheetml/2006/main" count="167" uniqueCount="61">
  <si>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</si>
  <si>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</si>
  <si>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</si>
  <si>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</si>
  <si>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</si>
  <si>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</si>
  <si>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</si>
  <si>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</si>
  <si>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</si>
  <si>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</si>
  <si>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</si>
  <si>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</si>
  <si>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</si>
  <si>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</si>
  <si>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</si>
  <si>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</si>
  <si>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</si>
  <si>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</si>
  <si>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</si>
  <si>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</si>
  <si>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</si>
  <si>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</si>
  <si>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</si>
  <si>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</si>
  <si>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</si>
  <si>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</si>
  <si>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9.1</t>
  </si>
  <si>
    <t>有価証券オプション</t>
  </si>
  <si>
    <t>Securities Options</t>
  </si>
  <si>
    <t>◎</t>
  </si>
  <si>
    <t>◎●</t>
  </si>
  <si>
    <t>2</t>
  </si>
  <si>
    <t>3</t>
  </si>
  <si>
    <t>4</t>
  </si>
  <si>
    <t>5</t>
  </si>
  <si>
    <t>6</t>
  </si>
  <si>
    <t>7</t>
  </si>
  <si>
    <t>8</t>
  </si>
  <si>
    <t>●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</si>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</sst>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6226</f>
        <v>6226.0</v>
      </c>
      <c r="F10" s="24" t="s">
        <v>29</v>
      </c>
      <c r="G10" s="26" t="n">
        <f>21020</f>
        <v>21020.0</v>
      </c>
      <c r="H10" s="25" t="s">
        <v>29</v>
      </c>
      <c r="I10" s="26" t="n">
        <f>27246</f>
        <v>27246.0</v>
      </c>
      <c r="J10" s="23"/>
      <c r="K10" s="26" t="n">
        <f>7616060</f>
        <v>7616060.0</v>
      </c>
      <c r="L10" s="24"/>
      <c r="M10" s="26" t="n">
        <f>13612000</f>
        <v>1.3612E7</v>
      </c>
      <c r="N10" s="25"/>
      <c r="O10" s="26" t="n">
        <f>21228060</f>
        <v>2.122806E7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30</v>
      </c>
      <c r="T10" s="26" t="str">
        <f>"－"</f>
        <v>－</v>
      </c>
      <c r="U10" s="24" t="s">
        <v>30</v>
      </c>
      <c r="V10" s="26" t="str">
        <f>"－"</f>
        <v>－</v>
      </c>
      <c r="W10" s="25" t="s">
        <v>30</v>
      </c>
      <c r="X10" s="26" t="str">
        <f>"－"</f>
        <v>－</v>
      </c>
      <c r="Y10" s="23"/>
      <c r="Z10" s="26" t="n">
        <f>17845</f>
        <v>17845.0</v>
      </c>
      <c r="AA10" s="24"/>
      <c r="AB10" s="26" t="n">
        <f>27233</f>
        <v>27233.0</v>
      </c>
      <c r="AC10" s="25"/>
      <c r="AD10" s="26" t="n">
        <f>45078</f>
        <v>45078.0</v>
      </c>
    </row>
    <row r="11">
      <c r="A11" s="21" t="s">
        <v>31</v>
      </c>
      <c r="B11" s="22" t="s">
        <v>27</v>
      </c>
      <c r="C11" s="22" t="s">
        <v>28</v>
      </c>
      <c r="D11" s="23" t="s">
        <v>29</v>
      </c>
      <c r="E11" s="26" t="n">
        <f>8060</f>
        <v>8060.0</v>
      </c>
      <c r="F11" s="24"/>
      <c r="G11" s="26" t="n">
        <f>10040</f>
        <v>10040.0</v>
      </c>
      <c r="H11" s="25"/>
      <c r="I11" s="26" t="n">
        <f>18100</f>
        <v>18100.0</v>
      </c>
      <c r="J11" s="23"/>
      <c r="K11" s="26" t="n">
        <f>2404100</f>
        <v>2404100.0</v>
      </c>
      <c r="L11" s="24"/>
      <c r="M11" s="26" t="n">
        <f>2537000</f>
        <v>2537000.0</v>
      </c>
      <c r="N11" s="25"/>
      <c r="O11" s="26" t="n">
        <f>4941100</f>
        <v>4941100.0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19734</f>
        <v>19734.0</v>
      </c>
      <c r="AA11" s="24"/>
      <c r="AB11" s="26" t="n">
        <f>27193</f>
        <v>27193.0</v>
      </c>
      <c r="AC11" s="25"/>
      <c r="AD11" s="26" t="n">
        <f>46927</f>
        <v>46927.0</v>
      </c>
    </row>
    <row r="12">
      <c r="A12" s="21" t="s">
        <v>32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33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34</v>
      </c>
      <c r="B14" s="22" t="s">
        <v>27</v>
      </c>
      <c r="C14" s="22" t="s">
        <v>28</v>
      </c>
      <c r="D14" s="23"/>
      <c r="E14" s="26" t="n">
        <f>2050</f>
        <v>2050.0</v>
      </c>
      <c r="F14" s="24"/>
      <c r="G14" s="26" t="n">
        <f>7090</f>
        <v>7090.0</v>
      </c>
      <c r="H14" s="25"/>
      <c r="I14" s="26" t="n">
        <f>9140</f>
        <v>9140.0</v>
      </c>
      <c r="J14" s="23"/>
      <c r="K14" s="26" t="n">
        <f>12562900</f>
        <v>1.25629E7</v>
      </c>
      <c r="L14" s="24" t="s">
        <v>29</v>
      </c>
      <c r="M14" s="26" t="n">
        <f>16376800</f>
        <v>1.63768E7</v>
      </c>
      <c r="N14" s="25"/>
      <c r="O14" s="26" t="n">
        <f>28939700</f>
        <v>2.89397E7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21734</f>
        <v>21734.0</v>
      </c>
      <c r="AA14" s="24"/>
      <c r="AB14" s="26" t="n">
        <f>24203</f>
        <v>24203.0</v>
      </c>
      <c r="AC14" s="25"/>
      <c r="AD14" s="26" t="n">
        <f>45937</f>
        <v>45937.0</v>
      </c>
    </row>
    <row r="15">
      <c r="A15" s="21" t="s">
        <v>35</v>
      </c>
      <c r="B15" s="22" t="s">
        <v>27</v>
      </c>
      <c r="C15" s="22" t="s">
        <v>28</v>
      </c>
      <c r="D15" s="23"/>
      <c r="E15" s="26" t="n">
        <f>104</f>
        <v>104.0</v>
      </c>
      <c r="F15" s="24"/>
      <c r="G15" s="26" t="n">
        <f>15000</f>
        <v>15000.0</v>
      </c>
      <c r="H15" s="25"/>
      <c r="I15" s="26" t="n">
        <f>15104</f>
        <v>15104.0</v>
      </c>
      <c r="J15" s="23"/>
      <c r="K15" s="26" t="n">
        <f>119450</f>
        <v>119450.0</v>
      </c>
      <c r="L15" s="24"/>
      <c r="M15" s="26" t="n">
        <f>5387000</f>
        <v>5387000.0</v>
      </c>
      <c r="N15" s="25"/>
      <c r="O15" s="26" t="n">
        <f>5506450</f>
        <v>5506450.0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 t="s">
        <v>29</v>
      </c>
      <c r="Z15" s="26" t="n">
        <f>21838</f>
        <v>21838.0</v>
      </c>
      <c r="AA15" s="24" t="s">
        <v>29</v>
      </c>
      <c r="AB15" s="26" t="n">
        <f>28203</f>
        <v>28203.0</v>
      </c>
      <c r="AC15" s="25" t="s">
        <v>29</v>
      </c>
      <c r="AD15" s="26" t="n">
        <f>50041</f>
        <v>50041.0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5020</f>
        <v>5020.0</v>
      </c>
      <c r="F16" s="24"/>
      <c r="G16" s="26" t="n">
        <f>10000</f>
        <v>10000.0</v>
      </c>
      <c r="H16" s="25"/>
      <c r="I16" s="26" t="n">
        <f>15020</f>
        <v>15020.0</v>
      </c>
      <c r="J16" s="23"/>
      <c r="K16" s="26" t="n">
        <f>2216400</f>
        <v>2216400.0</v>
      </c>
      <c r="L16" s="24"/>
      <c r="M16" s="26" t="n">
        <f>3625000</f>
        <v>3625000.0</v>
      </c>
      <c r="N16" s="25"/>
      <c r="O16" s="26" t="n">
        <f>5841400</f>
        <v>5841400.0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17174</f>
        <v>17174.0</v>
      </c>
      <c r="AA16" s="24"/>
      <c r="AB16" s="26" t="n">
        <f>28203</f>
        <v>28203.0</v>
      </c>
      <c r="AC16" s="25"/>
      <c r="AD16" s="26" t="n">
        <f>45377</f>
        <v>45377.0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9</f>
        <v>9.0</v>
      </c>
      <c r="F17" s="24"/>
      <c r="G17" s="26" t="n">
        <f>3</f>
        <v>3.0</v>
      </c>
      <c r="H17" s="25" t="s">
        <v>38</v>
      </c>
      <c r="I17" s="26" t="n">
        <f>12</f>
        <v>12.0</v>
      </c>
      <c r="J17" s="23"/>
      <c r="K17" s="26" t="n">
        <f>82000</f>
        <v>82000.0</v>
      </c>
      <c r="L17" s="24"/>
      <c r="M17" s="26" t="n">
        <f>18600</f>
        <v>18600.0</v>
      </c>
      <c r="N17" s="25"/>
      <c r="O17" s="26" t="n">
        <f>100600</f>
        <v>100600.0</v>
      </c>
      <c r="P17" s="27" t="n">
        <f>16</f>
        <v>16.0</v>
      </c>
      <c r="Q17" s="28" t="n">
        <f>2043</f>
        <v>2043.0</v>
      </c>
      <c r="R17" s="29" t="n">
        <f>2059</f>
        <v>2059.0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13239</f>
        <v>13239.0</v>
      </c>
      <c r="AA17" s="24"/>
      <c r="AB17" s="26" t="n">
        <f>25689</f>
        <v>25689.0</v>
      </c>
      <c r="AC17" s="25"/>
      <c r="AD17" s="26" t="n">
        <f>38928</f>
        <v>38928.0</v>
      </c>
    </row>
    <row r="18">
      <c r="A18" s="21" t="s">
        <v>39</v>
      </c>
      <c r="B18" s="22" t="s">
        <v>27</v>
      </c>
      <c r="C18" s="22" t="s">
        <v>28</v>
      </c>
      <c r="D18" s="23"/>
      <c r="E18" s="26" t="n">
        <f>6130</f>
        <v>6130.0</v>
      </c>
      <c r="F18" s="24"/>
      <c r="G18" s="26" t="n">
        <f>2000</f>
        <v>2000.0</v>
      </c>
      <c r="H18" s="25"/>
      <c r="I18" s="26" t="n">
        <f>8130</f>
        <v>8130.0</v>
      </c>
      <c r="J18" s="23" t="s">
        <v>29</v>
      </c>
      <c r="K18" s="26" t="n">
        <f>28488532</f>
        <v>2.8488532E7</v>
      </c>
      <c r="L18" s="24"/>
      <c r="M18" s="26" t="n">
        <f>634000</f>
        <v>634000.0</v>
      </c>
      <c r="N18" s="25" t="s">
        <v>29</v>
      </c>
      <c r="O18" s="26" t="n">
        <f>29122532</f>
        <v>2.9122532E7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17369</f>
        <v>17369.0</v>
      </c>
      <c r="AA18" s="24"/>
      <c r="AB18" s="26" t="n">
        <f>27689</f>
        <v>27689.0</v>
      </c>
      <c r="AC18" s="25"/>
      <c r="AD18" s="26" t="n">
        <f>45058</f>
        <v>45058.0</v>
      </c>
    </row>
    <row r="19">
      <c r="A19" s="21" t="s">
        <v>40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41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42</v>
      </c>
      <c r="B21" s="22" t="s">
        <v>27</v>
      </c>
      <c r="C21" s="22" t="s">
        <v>28</v>
      </c>
      <c r="D21" s="23"/>
      <c r="E21" s="26" t="n">
        <f>107</f>
        <v>107.0</v>
      </c>
      <c r="F21" s="24"/>
      <c r="G21" s="26" t="n">
        <f>11</f>
        <v>11.0</v>
      </c>
      <c r="H21" s="25"/>
      <c r="I21" s="26" t="n">
        <f>118</f>
        <v>118.0</v>
      </c>
      <c r="J21" s="23"/>
      <c r="K21" s="26" t="n">
        <f>51574</f>
        <v>51574.0</v>
      </c>
      <c r="L21" s="24"/>
      <c r="M21" s="26" t="n">
        <f>10240</f>
        <v>10240.0</v>
      </c>
      <c r="N21" s="25" t="s">
        <v>38</v>
      </c>
      <c r="O21" s="26" t="n">
        <f>61814</f>
        <v>61814.0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17476</f>
        <v>17476.0</v>
      </c>
      <c r="AA21" s="24"/>
      <c r="AB21" s="26" t="n">
        <f>27700</f>
        <v>27700.0</v>
      </c>
      <c r="AC21" s="25"/>
      <c r="AD21" s="26" t="n">
        <f>45176</f>
        <v>45176.0</v>
      </c>
    </row>
    <row r="22">
      <c r="A22" s="21" t="s">
        <v>43</v>
      </c>
      <c r="B22" s="22" t="s">
        <v>27</v>
      </c>
      <c r="C22" s="22" t="s">
        <v>28</v>
      </c>
      <c r="D22" s="23"/>
      <c r="E22" s="26" t="n">
        <f>3020</f>
        <v>3020.0</v>
      </c>
      <c r="F22" s="24"/>
      <c r="G22" s="26" t="n">
        <f>6100</f>
        <v>6100.0</v>
      </c>
      <c r="H22" s="25"/>
      <c r="I22" s="26" t="n">
        <f>9120</f>
        <v>9120.0</v>
      </c>
      <c r="J22" s="23"/>
      <c r="K22" s="26" t="n">
        <f>929240</f>
        <v>929240.0</v>
      </c>
      <c r="L22" s="24"/>
      <c r="M22" s="26" t="n">
        <f>4724500</f>
        <v>4724500.0</v>
      </c>
      <c r="N22" s="25"/>
      <c r="O22" s="26" t="n">
        <f>5653740</f>
        <v>5653740.0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15900</f>
        <v>15900.0</v>
      </c>
      <c r="AA22" s="24"/>
      <c r="AB22" s="26" t="n">
        <f>27800</f>
        <v>27800.0</v>
      </c>
      <c r="AC22" s="25"/>
      <c r="AD22" s="26" t="n">
        <f>43700</f>
        <v>43700.0</v>
      </c>
    </row>
    <row r="23">
      <c r="A23" s="21" t="s">
        <v>44</v>
      </c>
      <c r="B23" s="22" t="s">
        <v>27</v>
      </c>
      <c r="C23" s="22" t="s">
        <v>28</v>
      </c>
      <c r="D23" s="23"/>
      <c r="E23" s="26" t="n">
        <f>4634</f>
        <v>4634.0</v>
      </c>
      <c r="F23" s="24"/>
      <c r="G23" s="26" t="n">
        <f>6008</f>
        <v>6008.0</v>
      </c>
      <c r="H23" s="25"/>
      <c r="I23" s="26" t="n">
        <f>10642</f>
        <v>10642.0</v>
      </c>
      <c r="J23" s="23"/>
      <c r="K23" s="26" t="n">
        <f>2233938</f>
        <v>2233938.0</v>
      </c>
      <c r="L23" s="24"/>
      <c r="M23" s="26" t="n">
        <f>3144480</f>
        <v>3144480.0</v>
      </c>
      <c r="N23" s="25"/>
      <c r="O23" s="26" t="n">
        <f>5378418</f>
        <v>5378418.0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 t="s">
        <v>38</v>
      </c>
      <c r="Z23" s="26" t="n">
        <f>13130</f>
        <v>13130.0</v>
      </c>
      <c r="AA23" s="24"/>
      <c r="AB23" s="26" t="n">
        <f>25808</f>
        <v>25808.0</v>
      </c>
      <c r="AC23" s="25"/>
      <c r="AD23" s="26" t="n">
        <f>38938</f>
        <v>38938.0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105</f>
        <v>105.0</v>
      </c>
      <c r="F24" s="24"/>
      <c r="G24" s="26" t="n">
        <f>10000</f>
        <v>10000.0</v>
      </c>
      <c r="H24" s="25"/>
      <c r="I24" s="26" t="n">
        <f>10105</f>
        <v>10105.0</v>
      </c>
      <c r="J24" s="23"/>
      <c r="K24" s="26" t="n">
        <f>23900</f>
        <v>23900.0</v>
      </c>
      <c r="L24" s="24"/>
      <c r="M24" s="26" t="n">
        <f>4386000</f>
        <v>4386000.0</v>
      </c>
      <c r="N24" s="25"/>
      <c r="O24" s="26" t="n">
        <f>4409900</f>
        <v>4409900.0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13235</f>
        <v>13235.0</v>
      </c>
      <c r="AA24" s="24"/>
      <c r="AB24" s="26" t="n">
        <f>25808</f>
        <v>25808.0</v>
      </c>
      <c r="AC24" s="25"/>
      <c r="AD24" s="26" t="n">
        <f>39043</f>
        <v>39043.0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3146</f>
        <v>3146.0</v>
      </c>
      <c r="F25" s="24"/>
      <c r="G25" s="26" t="n">
        <f>8000</f>
        <v>8000.0</v>
      </c>
      <c r="H25" s="25"/>
      <c r="I25" s="26" t="n">
        <f>11146</f>
        <v>11146.0</v>
      </c>
      <c r="J25" s="23"/>
      <c r="K25" s="26" t="n">
        <f>1482070</f>
        <v>1482070.0</v>
      </c>
      <c r="L25" s="24"/>
      <c r="M25" s="26" t="n">
        <f>3941000</f>
        <v>3941000.0</v>
      </c>
      <c r="N25" s="25"/>
      <c r="O25" s="26" t="n">
        <f>5423070</f>
        <v>5423070.0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16381</f>
        <v>16381.0</v>
      </c>
      <c r="AA25" s="24"/>
      <c r="AB25" s="26" t="n">
        <f>23808</f>
        <v>23808.0</v>
      </c>
      <c r="AC25" s="25"/>
      <c r="AD25" s="26" t="n">
        <f>40189</f>
        <v>40189.0</v>
      </c>
    </row>
    <row r="26">
      <c r="A26" s="21" t="s">
        <v>47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48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49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50</v>
      </c>
      <c r="B29" s="22" t="s">
        <v>27</v>
      </c>
      <c r="C29" s="22" t="s">
        <v>28</v>
      </c>
      <c r="D29" s="23" t="s">
        <v>38</v>
      </c>
      <c r="E29" s="26" t="n">
        <f>1</f>
        <v>1.0</v>
      </c>
      <c r="F29" s="24"/>
      <c r="G29" s="26" t="n">
        <f>4000</f>
        <v>4000.0</v>
      </c>
      <c r="H29" s="25"/>
      <c r="I29" s="26" t="n">
        <f>4001</f>
        <v>4001.0</v>
      </c>
      <c r="J29" s="23"/>
      <c r="K29" s="26" t="n">
        <f>17250</f>
        <v>17250.0</v>
      </c>
      <c r="L29" s="24"/>
      <c r="M29" s="26" t="n">
        <f>1536000</f>
        <v>1536000.0</v>
      </c>
      <c r="N29" s="25"/>
      <c r="O29" s="26" t="n">
        <f>1553250</f>
        <v>1553250.0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16382</f>
        <v>16382.0</v>
      </c>
      <c r="AA29" s="24"/>
      <c r="AB29" s="26" t="n">
        <f>19808</f>
        <v>19808.0</v>
      </c>
      <c r="AC29" s="25"/>
      <c r="AD29" s="26" t="n">
        <f>36190</f>
        <v>36190.0</v>
      </c>
    </row>
    <row r="30">
      <c r="A30" s="21" t="s">
        <v>51</v>
      </c>
      <c r="B30" s="22" t="s">
        <v>27</v>
      </c>
      <c r="C30" s="22" t="s">
        <v>28</v>
      </c>
      <c r="D30" s="23"/>
      <c r="E30" s="26" t="n">
        <f>150</f>
        <v>150.0</v>
      </c>
      <c r="F30" s="24"/>
      <c r="G30" s="26" t="n">
        <f>2001</f>
        <v>2001.0</v>
      </c>
      <c r="H30" s="25"/>
      <c r="I30" s="26" t="n">
        <f>2151</f>
        <v>2151.0</v>
      </c>
      <c r="J30" s="23"/>
      <c r="K30" s="26" t="n">
        <f>35000</f>
        <v>35000.0</v>
      </c>
      <c r="L30" s="24"/>
      <c r="M30" s="26" t="n">
        <f>712077</f>
        <v>712077.0</v>
      </c>
      <c r="N30" s="25"/>
      <c r="O30" s="26" t="n">
        <f>747077</f>
        <v>747077.0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16532</f>
        <v>16532.0</v>
      </c>
      <c r="AA30" s="24"/>
      <c r="AB30" s="26" t="n">
        <f>17809</f>
        <v>17809.0</v>
      </c>
      <c r="AC30" s="25"/>
      <c r="AD30" s="26" t="n">
        <f>34341</f>
        <v>34341.0</v>
      </c>
    </row>
    <row r="31">
      <c r="A31" s="21" t="s">
        <v>52</v>
      </c>
      <c r="B31" s="22" t="s">
        <v>27</v>
      </c>
      <c r="C31" s="22" t="s">
        <v>28</v>
      </c>
      <c r="D31" s="23"/>
      <c r="E31" s="26" t="n">
        <f>3125</f>
        <v>3125.0</v>
      </c>
      <c r="F31" s="24"/>
      <c r="G31" s="26" t="n">
        <f>3000</f>
        <v>3000.0</v>
      </c>
      <c r="H31" s="25"/>
      <c r="I31" s="26" t="n">
        <f>6125</f>
        <v>6125.0</v>
      </c>
      <c r="J31" s="23"/>
      <c r="K31" s="26" t="n">
        <f>2217940</f>
        <v>2217940.0</v>
      </c>
      <c r="L31" s="24"/>
      <c r="M31" s="26" t="n">
        <f>1215000</f>
        <v>1215000.0</v>
      </c>
      <c r="N31" s="25"/>
      <c r="O31" s="26" t="n">
        <f>3432940</f>
        <v>3432940.0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13657</f>
        <v>13657.0</v>
      </c>
      <c r="AA31" s="24" t="s">
        <v>38</v>
      </c>
      <c r="AB31" s="26" t="n">
        <f>14809</f>
        <v>14809.0</v>
      </c>
      <c r="AC31" s="25" t="s">
        <v>38</v>
      </c>
      <c r="AD31" s="26" t="n">
        <f>28466</f>
        <v>28466.0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55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56</v>
      </c>
      <c r="B35" s="22" t="s">
        <v>27</v>
      </c>
      <c r="C35" s="22" t="s">
        <v>28</v>
      </c>
      <c r="D35" s="23"/>
      <c r="E35" s="26" t="n">
        <f>329</f>
        <v>329.0</v>
      </c>
      <c r="F35" s="24" t="s">
        <v>38</v>
      </c>
      <c r="G35" s="26" t="str">
        <f>"－"</f>
        <v>－</v>
      </c>
      <c r="H35" s="25"/>
      <c r="I35" s="26" t="n">
        <f>329</f>
        <v>329.0</v>
      </c>
      <c r="J35" s="23"/>
      <c r="K35" s="26" t="n">
        <f>770840</f>
        <v>770840.0</v>
      </c>
      <c r="L35" s="24" t="s">
        <v>38</v>
      </c>
      <c r="M35" s="26" t="str">
        <f>"－"</f>
        <v>－</v>
      </c>
      <c r="N35" s="25"/>
      <c r="O35" s="26" t="n">
        <f>770840</f>
        <v>770840.0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13986</f>
        <v>13986.0</v>
      </c>
      <c r="AA35" s="24"/>
      <c r="AB35" s="26" t="n">
        <f>14809</f>
        <v>14809.0</v>
      </c>
      <c r="AC35" s="25"/>
      <c r="AD35" s="26" t="n">
        <f>28795</f>
        <v>28795.0</v>
      </c>
    </row>
    <row r="36">
      <c r="A36" s="21" t="s">
        <v>57</v>
      </c>
      <c r="B36" s="22" t="s">
        <v>27</v>
      </c>
      <c r="C36" s="22" t="s">
        <v>28</v>
      </c>
      <c r="D36" s="23"/>
      <c r="E36" s="26" t="n">
        <f>2740</f>
        <v>2740.0</v>
      </c>
      <c r="F36" s="24"/>
      <c r="G36" s="26" t="n">
        <f>10100</f>
        <v>10100.0</v>
      </c>
      <c r="H36" s="25"/>
      <c r="I36" s="26" t="n">
        <f>12840</f>
        <v>12840.0</v>
      </c>
      <c r="J36" s="23"/>
      <c r="K36" s="26" t="n">
        <f>8224080</f>
        <v>8224080.0</v>
      </c>
      <c r="L36" s="24"/>
      <c r="M36" s="26" t="n">
        <f>1536800</f>
        <v>1536800.0</v>
      </c>
      <c r="N36" s="25"/>
      <c r="O36" s="26" t="n">
        <f>9760880</f>
        <v>9760880.0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16726</f>
        <v>16726.0</v>
      </c>
      <c r="AA36" s="24"/>
      <c r="AB36" s="26" t="n">
        <f>14909</f>
        <v>14909.0</v>
      </c>
      <c r="AC36" s="25"/>
      <c r="AD36" s="26" t="n">
        <f>31635</f>
        <v>31635.0</v>
      </c>
    </row>
    <row r="37">
      <c r="A37" s="21" t="s">
        <v>58</v>
      </c>
      <c r="B37" s="22" t="s">
        <v>27</v>
      </c>
      <c r="C37" s="22" t="s">
        <v>28</v>
      </c>
      <c r="D37" s="23"/>
      <c r="E37" s="26" t="n">
        <f>10</f>
        <v>10.0</v>
      </c>
      <c r="F37" s="24"/>
      <c r="G37" s="26" t="n">
        <f>19000</f>
        <v>19000.0</v>
      </c>
      <c r="H37" s="25"/>
      <c r="I37" s="26" t="n">
        <f>19010</f>
        <v>19010.0</v>
      </c>
      <c r="J37" s="23"/>
      <c r="K37" s="26" t="n">
        <f>4540</f>
        <v>4540.0</v>
      </c>
      <c r="L37" s="24"/>
      <c r="M37" s="26" t="n">
        <f>4273000</f>
        <v>4273000.0</v>
      </c>
      <c r="N37" s="25"/>
      <c r="O37" s="26" t="n">
        <f>4277540</f>
        <v>4277540.0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16736</f>
        <v>16736.0</v>
      </c>
      <c r="AA37" s="24"/>
      <c r="AB37" s="26" t="n">
        <f>15909</f>
        <v>15909.0</v>
      </c>
      <c r="AC37" s="25"/>
      <c r="AD37" s="26" t="n">
        <f>32645</f>
        <v>32645.0</v>
      </c>
    </row>
    <row r="38">
      <c r="A38" s="21" t="s">
        <v>59</v>
      </c>
      <c r="B38" s="22" t="s">
        <v>27</v>
      </c>
      <c r="C38" s="22" t="s">
        <v>28</v>
      </c>
      <c r="D38" s="23"/>
      <c r="E38" s="26" t="n">
        <f>3002</f>
        <v>3002.0</v>
      </c>
      <c r="F38" s="24"/>
      <c r="G38" s="26" t="n">
        <f>13008</f>
        <v>13008.0</v>
      </c>
      <c r="H38" s="25"/>
      <c r="I38" s="26" t="n">
        <f>16010</f>
        <v>16010.0</v>
      </c>
      <c r="J38" s="23"/>
      <c r="K38" s="26" t="n">
        <f>2795900</f>
        <v>2795900.0</v>
      </c>
      <c r="L38" s="24"/>
      <c r="M38" s="26" t="n">
        <f>4748410</f>
        <v>4748410.0</v>
      </c>
      <c r="N38" s="25"/>
      <c r="O38" s="26" t="n">
        <f>7544310</f>
        <v>7544310.0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19736</f>
        <v>19736.0</v>
      </c>
      <c r="AA38" s="24"/>
      <c r="AB38" s="26" t="n">
        <f>18917</f>
        <v>18917.0</v>
      </c>
      <c r="AC38" s="25"/>
      <c r="AD38" s="26" t="n">
        <f>38653</f>
        <v>38653.0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1</f>
        <v>1.0</v>
      </c>
      <c r="F39" s="24"/>
      <c r="G39" s="26" t="n">
        <f>15001</f>
        <v>15001.0</v>
      </c>
      <c r="H39" s="25"/>
      <c r="I39" s="26" t="n">
        <f>15002</f>
        <v>15002.0</v>
      </c>
      <c r="J39" s="23" t="s">
        <v>38</v>
      </c>
      <c r="K39" s="26" t="n">
        <f>2750</f>
        <v>2750.0</v>
      </c>
      <c r="L39" s="24"/>
      <c r="M39" s="26" t="n">
        <f>4553040</f>
        <v>4553040.0</v>
      </c>
      <c r="N39" s="25"/>
      <c r="O39" s="26" t="n">
        <f>4555790</f>
        <v>4555790.0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19737</f>
        <v>19737.0</v>
      </c>
      <c r="AA39" s="24"/>
      <c r="AB39" s="26" t="n">
        <f>18918</f>
        <v>18918.0</v>
      </c>
      <c r="AC39" s="25"/>
      <c r="AD39" s="26" t="n">
        <f>38655</f>
        <v>38655.0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