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68D0D37A-CE20-4934-8CB1-CFF1D442D3F7}" xr6:coauthVersionLast="47" xr6:coauthVersionMax="47" xr10:uidLastSave="{00000000-0000-0000-0000-000000000000}"/>
  <bookViews>
    <workbookView xWindow="5325" yWindow="240" windowWidth="23265" windowHeight="15405" tabRatio="847" xr2:uid="{00000000-000D-0000-FFFF-FFFF00000000}"/>
  </bookViews>
  <sheets>
    <sheet name="Consolidated(Average)" sheetId="8" r:id="rId1"/>
    <sheet name="Non-Consolidated(Average)" sheetId="7" r:id="rId2"/>
    <sheet name="Consolidated(Weighted avg.)" sheetId="6" r:id="rId3"/>
    <sheet name="Non-Consolidated(Weighted avg.)" sheetId="5" r:id="rId4"/>
    <sheet name="Consolidated(AVG)～202203" sheetId="2" r:id="rId5"/>
    <sheet name="Non-Consolidated(AVG)～202203" sheetId="1" r:id="rId6"/>
    <sheet name="Consolidated(WT AVG)～202203" sheetId="3" r:id="rId7"/>
    <sheet name="Non-Consolidated(WT AVG)～202203" sheetId="4" r:id="rId8"/>
  </sheets>
  <definedNames>
    <definedName name="_xlnm._FilterDatabase" localSheetId="1" hidden="1">'Non-Consolidated(Average)'!#REF!</definedName>
    <definedName name="_xlnm._FilterDatabase" localSheetId="5" hidden="1">'Non-Consolidated(AVG)～202203'!$A$15:$Q$368</definedName>
    <definedName name="_xlnm._FilterDatabase" hidden="1">'Non-Consolidated(AVG)～202203'!$A$96:$Q$309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8" i="4" l="1"/>
  <c r="M98" i="4"/>
  <c r="H98" i="4"/>
  <c r="C98" i="4"/>
  <c r="V96" i="4"/>
  <c r="U96" i="4"/>
  <c r="Q96" i="4"/>
  <c r="P96" i="4"/>
  <c r="L96" i="4"/>
  <c r="K96" i="4"/>
  <c r="T96" i="4"/>
  <c r="S96" i="4"/>
  <c r="R96" i="4"/>
  <c r="O96" i="4"/>
  <c r="N96" i="4"/>
  <c r="M96" i="4"/>
  <c r="J96" i="4"/>
  <c r="I96" i="4"/>
  <c r="H96" i="4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G96" i="3"/>
  <c r="E96" i="3"/>
  <c r="D96" i="3"/>
  <c r="L264" i="2"/>
  <c r="K264" i="2"/>
  <c r="J264" i="2"/>
  <c r="I264" i="2"/>
  <c r="AA262" i="2"/>
  <c r="Z262" i="2"/>
  <c r="Y262" i="2"/>
  <c r="X262" i="2"/>
  <c r="W262" i="2"/>
  <c r="L262" i="2"/>
  <c r="K262" i="2"/>
  <c r="J262" i="2"/>
  <c r="I262" i="2"/>
  <c r="H262" i="2"/>
</calcChain>
</file>

<file path=xl/sharedStrings.xml><?xml version="1.0" encoding="utf-8"?>
<sst xmlns="http://schemas.openxmlformats.org/spreadsheetml/2006/main" count="629" uniqueCount="35">
  <si>
    <t>PER</t>
  </si>
  <si>
    <t>PBR</t>
  </si>
  <si>
    <t>-</t>
    <phoneticPr fontId="2"/>
  </si>
  <si>
    <t>-</t>
    <phoneticPr fontId="2"/>
  </si>
  <si>
    <t>-</t>
  </si>
  <si>
    <t>*</t>
    <phoneticPr fontId="2"/>
  </si>
  <si>
    <t>*</t>
    <phoneticPr fontId="2"/>
  </si>
  <si>
    <t>-</t>
    <phoneticPr fontId="2"/>
  </si>
  <si>
    <t>連結総合(単純）　Consolidated（Average)</t>
    <rPh sb="0" eb="2">
      <t>レンケツ</t>
    </rPh>
    <rPh sb="2" eb="4">
      <t>ソウゴウ</t>
    </rPh>
    <rPh sb="5" eb="7">
      <t>タンジュン</t>
    </rPh>
    <phoneticPr fontId="2"/>
  </si>
  <si>
    <t>市場第一部　　1ｓｔ　Ｓｅｃｔｉｏｎ</t>
    <rPh sb="0" eb="2">
      <t>シジョウ</t>
    </rPh>
    <rPh sb="2" eb="5">
      <t>ダイイチブ</t>
    </rPh>
    <phoneticPr fontId="2"/>
  </si>
  <si>
    <t>市場第二部　　2nd　Ｓｅｃｔｉｏｎ</t>
    <rPh sb="0" eb="5">
      <t>シジョウダイニブ</t>
    </rPh>
    <phoneticPr fontId="2"/>
  </si>
  <si>
    <t>マザーズ　　Mothers</t>
    <phoneticPr fontId="2"/>
  </si>
  <si>
    <t>JASDAQ</t>
    <phoneticPr fontId="2"/>
  </si>
  <si>
    <t>倍　times</t>
    <rPh sb="0" eb="1">
      <t>バイ</t>
    </rPh>
    <phoneticPr fontId="2"/>
  </si>
  <si>
    <t>会社数
No.of 
Companies</t>
    <phoneticPr fontId="2"/>
  </si>
  <si>
    <t>1株当たり
純資産
Net Assets　 Per Share</t>
    <rPh sb="1" eb="2">
      <t>カブ</t>
    </rPh>
    <rPh sb="2" eb="3">
      <t>アタ</t>
    </rPh>
    <rPh sb="6" eb="9">
      <t>ジュンシサン</t>
    </rPh>
    <phoneticPr fontId="2"/>
  </si>
  <si>
    <t>年月末
End of Year
 or Month</t>
    <rPh sb="0" eb="2">
      <t>ネンゲツ</t>
    </rPh>
    <rPh sb="2" eb="3">
      <t>スエ</t>
    </rPh>
    <phoneticPr fontId="2"/>
  </si>
  <si>
    <t>純資産合計
Net Assets</t>
    <rPh sb="0" eb="3">
      <t>ジュンシサン</t>
    </rPh>
    <rPh sb="3" eb="5">
      <t>ゴウケイ</t>
    </rPh>
    <phoneticPr fontId="2"/>
  </si>
  <si>
    <t>連結総合 （加重）　Consolidated (Weighted avg.)</t>
  </si>
  <si>
    <t>単体総合 （加重）　Non-Consolidated（Weighted avg.）</t>
    <phoneticPr fontId="2"/>
  </si>
  <si>
    <t>単体総合（単純）　Non-Consolidated（Average)</t>
    <phoneticPr fontId="2"/>
  </si>
  <si>
    <t>1株当たり
当期純利益
Earnings
Per Share</t>
    <rPh sb="1" eb="2">
      <t>カブ</t>
    </rPh>
    <rPh sb="2" eb="3">
      <t>アタ</t>
    </rPh>
    <rPh sb="6" eb="8">
      <t>トウキ</t>
    </rPh>
    <rPh sb="8" eb="11">
      <t>ジュンリエキ</t>
    </rPh>
    <phoneticPr fontId="2"/>
  </si>
  <si>
    <t>市場第一部・二部合計　　Total of 1st, 2nd Sections</t>
    <phoneticPr fontId="2"/>
  </si>
  <si>
    <t>親会社株主に
帰属する
当期純利益合計
Net Income</t>
    <rPh sb="0" eb="3">
      <t>オヤガイシャ</t>
    </rPh>
    <rPh sb="3" eb="5">
      <t>カブヌシ</t>
    </rPh>
    <rPh sb="7" eb="9">
      <t>キゾク</t>
    </rPh>
    <rPh sb="12" eb="14">
      <t>トウキ</t>
    </rPh>
    <rPh sb="14" eb="17">
      <t>ジュンリエキ</t>
    </rPh>
    <rPh sb="17" eb="19">
      <t>ゴウケイ</t>
    </rPh>
    <phoneticPr fontId="2"/>
  </si>
  <si>
    <t>円　JPY</t>
    <rPh sb="0" eb="1">
      <t>エン</t>
    </rPh>
    <phoneticPr fontId="2"/>
  </si>
  <si>
    <t>億円　100mil. JPY</t>
    <rPh sb="0" eb="1">
      <t>オク</t>
    </rPh>
    <phoneticPr fontId="4"/>
  </si>
  <si>
    <t xml:space="preserve">億円　100mil. JPY </t>
    <rPh sb="0" eb="1">
      <t>オク</t>
    </rPh>
    <phoneticPr fontId="4"/>
  </si>
  <si>
    <t>百万円　mil. JPY</t>
    <rPh sb="0" eb="1">
      <t>ヒャク</t>
    </rPh>
    <rPh sb="1" eb="2">
      <t>マン</t>
    </rPh>
    <phoneticPr fontId="4"/>
  </si>
  <si>
    <t xml:space="preserve">百万円　mil. JPY </t>
    <rPh sb="0" eb="1">
      <t>ヒャク</t>
    </rPh>
    <rPh sb="1" eb="2">
      <t>マン</t>
    </rPh>
    <phoneticPr fontId="4"/>
  </si>
  <si>
    <t>－</t>
  </si>
  <si>
    <t>－</t>
    <phoneticPr fontId="2"/>
  </si>
  <si>
    <t>＊</t>
  </si>
  <si>
    <t>グロース市場　　Growth Section</t>
    <phoneticPr fontId="2"/>
  </si>
  <si>
    <t>スタンダード市場　　Standard Section</t>
    <phoneticPr fontId="2"/>
  </si>
  <si>
    <t>プライム市場　　Prime Section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</si>
</sst>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_);[Red]\(0\)"/>
    <numFmt numFmtId="177" formatCode="0.00_ "/>
    <numFmt numFmtId="178" formatCode="#,##0.0_ ;[Red]\-#,##0.0\ "/>
    <numFmt numFmtId="179" formatCode="#,##0.0_ "/>
    <numFmt numFmtId="180" formatCode="0.00_);[Red]\(0.00\)"/>
    <numFmt numFmtId="181" formatCode="#,##0_ "/>
    <numFmt numFmtId="182" formatCode="0.0_ "/>
    <numFmt numFmtId="183" formatCode="#,##0.00_);[Red]\(#,##0.00\)"/>
    <numFmt numFmtId="184" formatCode="0.0_);[Red]\(0.0\)"/>
    <numFmt numFmtId="185" formatCode="#,##0_ ;[Red]\-#,##0\ "/>
    <numFmt numFmtId="186" formatCode="#,##0.00_ ;[Red]\-#,##0.00\ "/>
    <numFmt numFmtId="187" formatCode="0.00_ ;[Red]\-0.00\ "/>
    <numFmt numFmtId="188" formatCode="0.0_ ;[Red]\-0.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0">
    <xf numFmtId="0" fontId="0" fillId="0" borderId="0" xfId="0"/>
    <xf numFmtId="17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84" fontId="5" fillId="0" borderId="0" xfId="0" applyNumberFormat="1" applyFont="1" applyAlignment="1">
      <alignment horizontal="center"/>
    </xf>
    <xf numFmtId="186" fontId="5" fillId="0" borderId="0" xfId="0" applyNumberFormat="1" applyFont="1"/>
    <xf numFmtId="0" fontId="5" fillId="0" borderId="0" xfId="0" applyFont="1" applyAlignment="1">
      <alignment horizontal="right"/>
    </xf>
    <xf numFmtId="18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8" fontId="5" fillId="0" borderId="0" xfId="0" applyNumberFormat="1" applyFont="1"/>
    <xf numFmtId="183" fontId="5" fillId="0" borderId="0" xfId="0" applyNumberFormat="1" applyFont="1"/>
    <xf numFmtId="180" fontId="5" fillId="0" borderId="0" xfId="0" applyNumberFormat="1" applyFont="1"/>
    <xf numFmtId="184" fontId="5" fillId="0" borderId="0" xfId="0" applyNumberFormat="1" applyFont="1"/>
    <xf numFmtId="184" fontId="5" fillId="0" borderId="0" xfId="0" applyNumberFormat="1" applyFont="1" applyFill="1" applyAlignment="1"/>
    <xf numFmtId="184" fontId="5" fillId="0" borderId="0" xfId="0" applyNumberFormat="1" applyFont="1" applyAlignment="1">
      <alignment horizontal="right"/>
    </xf>
    <xf numFmtId="0" fontId="6" fillId="0" borderId="0" xfId="0" applyFont="1"/>
    <xf numFmtId="178" fontId="6" fillId="0" borderId="0" xfId="0" applyNumberFormat="1" applyFont="1"/>
    <xf numFmtId="186" fontId="6" fillId="0" borderId="0" xfId="0" applyNumberFormat="1" applyFont="1"/>
    <xf numFmtId="181" fontId="6" fillId="0" borderId="0" xfId="0" applyNumberFormat="1" applyFont="1" applyFill="1"/>
    <xf numFmtId="178" fontId="6" fillId="0" borderId="0" xfId="0" applyNumberFormat="1" applyFont="1" applyFill="1"/>
    <xf numFmtId="186" fontId="6" fillId="0" borderId="0" xfId="0" applyNumberFormat="1" applyFont="1" applyFill="1"/>
    <xf numFmtId="181" fontId="6" fillId="0" borderId="0" xfId="0" applyNumberFormat="1" applyFont="1"/>
    <xf numFmtId="176" fontId="6" fillId="0" borderId="0" xfId="0" applyNumberFormat="1" applyFont="1"/>
    <xf numFmtId="178" fontId="6" fillId="0" borderId="0" xfId="0" applyNumberFormat="1" applyFont="1" applyAlignment="1">
      <alignment horizontal="right"/>
    </xf>
    <xf numFmtId="176" fontId="6" fillId="0" borderId="0" xfId="0" applyNumberFormat="1" applyFont="1" applyFill="1"/>
    <xf numFmtId="0" fontId="6" fillId="0" borderId="0" xfId="0" applyFont="1" applyFill="1"/>
    <xf numFmtId="180" fontId="6" fillId="0" borderId="0" xfId="0" applyNumberFormat="1" applyFont="1" applyFill="1"/>
    <xf numFmtId="180" fontId="6" fillId="0" borderId="0" xfId="0" applyNumberFormat="1" applyFont="1"/>
    <xf numFmtId="184" fontId="6" fillId="0" borderId="0" xfId="0" applyNumberFormat="1" applyFont="1" applyFill="1"/>
    <xf numFmtId="182" fontId="6" fillId="0" borderId="0" xfId="0" applyNumberFormat="1" applyFont="1"/>
    <xf numFmtId="182" fontId="6" fillId="0" borderId="0" xfId="0" applyNumberFormat="1" applyFont="1" applyFill="1"/>
    <xf numFmtId="184" fontId="6" fillId="0" borderId="0" xfId="0" applyNumberFormat="1" applyFont="1" applyFill="1" applyAlignment="1">
      <alignment horizontal="right"/>
    </xf>
    <xf numFmtId="187" fontId="6" fillId="0" borderId="0" xfId="0" applyNumberFormat="1" applyFont="1" applyFill="1"/>
    <xf numFmtId="0" fontId="0" fillId="0" borderId="0" xfId="0" applyFont="1" applyFill="1"/>
    <xf numFmtId="181" fontId="5" fillId="0" borderId="1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/>
    <xf numFmtId="186" fontId="5" fillId="0" borderId="0" xfId="0" applyNumberFormat="1" applyFont="1" applyFill="1" applyBorder="1" applyAlignment="1"/>
    <xf numFmtId="186" fontId="5" fillId="0" borderId="2" xfId="0" applyNumberFormat="1" applyFont="1" applyFill="1" applyBorder="1"/>
    <xf numFmtId="181" fontId="5" fillId="0" borderId="1" xfId="0" applyNumberFormat="1" applyFont="1" applyFill="1" applyBorder="1"/>
    <xf numFmtId="178" fontId="5" fillId="0" borderId="0" xfId="0" applyNumberFormat="1" applyFont="1" applyFill="1" applyBorder="1" applyAlignment="1"/>
    <xf numFmtId="183" fontId="5" fillId="0" borderId="0" xfId="0" applyNumberFormat="1" applyFont="1" applyFill="1" applyBorder="1"/>
    <xf numFmtId="180" fontId="5" fillId="0" borderId="2" xfId="0" applyNumberFormat="1" applyFont="1" applyFill="1" applyBorder="1"/>
    <xf numFmtId="184" fontId="5" fillId="0" borderId="0" xfId="0" applyNumberFormat="1" applyFont="1" applyFill="1" applyBorder="1" applyAlignment="1">
      <alignment horizontal="right"/>
    </xf>
    <xf numFmtId="181" fontId="6" fillId="0" borderId="1" xfId="0" applyNumberFormat="1" applyFont="1" applyFill="1" applyBorder="1"/>
    <xf numFmtId="178" fontId="6" fillId="0" borderId="0" xfId="0" applyNumberFormat="1" applyFont="1" applyFill="1" applyBorder="1"/>
    <xf numFmtId="178" fontId="6" fillId="0" borderId="0" xfId="0" applyNumberFormat="1" applyFont="1" applyBorder="1"/>
    <xf numFmtId="186" fontId="6" fillId="0" borderId="0" xfId="0" applyNumberFormat="1" applyFont="1" applyFill="1" applyBorder="1"/>
    <xf numFmtId="186" fontId="6" fillId="0" borderId="2" xfId="0" applyNumberFormat="1" applyFont="1" applyFill="1" applyBorder="1"/>
    <xf numFmtId="178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/>
    <xf numFmtId="180" fontId="6" fillId="0" borderId="2" xfId="0" applyNumberFormat="1" applyFont="1" applyFill="1" applyBorder="1"/>
    <xf numFmtId="184" fontId="6" fillId="0" borderId="0" xfId="0" applyNumberFormat="1" applyFont="1" applyFill="1" applyBorder="1"/>
    <xf numFmtId="184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/>
    <xf numFmtId="187" fontId="6" fillId="0" borderId="0" xfId="0" applyNumberFormat="1" applyFont="1" applyFill="1" applyBorder="1"/>
    <xf numFmtId="0" fontId="5" fillId="0" borderId="0" xfId="0" applyFont="1" applyBorder="1"/>
    <xf numFmtId="0" fontId="5" fillId="2" borderId="0" xfId="0" applyFont="1" applyFill="1" applyBorder="1"/>
    <xf numFmtId="0" fontId="5" fillId="2" borderId="2" xfId="0" applyFont="1" applyFill="1" applyBorder="1"/>
    <xf numFmtId="0" fontId="6" fillId="0" borderId="0" xfId="0" applyFont="1" applyFill="1" applyBorder="1"/>
    <xf numFmtId="186" fontId="5" fillId="0" borderId="2" xfId="0" applyNumberFormat="1" applyFont="1" applyFill="1" applyBorder="1" applyAlignment="1"/>
    <xf numFmtId="181" fontId="5" fillId="0" borderId="1" xfId="0" applyNumberFormat="1" applyFont="1" applyBorder="1" applyAlignment="1">
      <alignment horizontal="center"/>
    </xf>
    <xf numFmtId="184" fontId="5" fillId="0" borderId="0" xfId="0" applyNumberFormat="1" applyFont="1" applyBorder="1" applyAlignment="1"/>
    <xf numFmtId="186" fontId="5" fillId="0" borderId="2" xfId="0" applyNumberFormat="1" applyFont="1" applyBorder="1"/>
    <xf numFmtId="181" fontId="5" fillId="0" borderId="1" xfId="0" applyNumberFormat="1" applyFont="1" applyBorder="1"/>
    <xf numFmtId="178" fontId="5" fillId="0" borderId="0" xfId="0" applyNumberFormat="1" applyFont="1" applyBorder="1" applyAlignment="1"/>
    <xf numFmtId="180" fontId="5" fillId="0" borderId="2" xfId="0" applyNumberFormat="1" applyFont="1" applyBorder="1"/>
    <xf numFmtId="0" fontId="5" fillId="0" borderId="1" xfId="0" applyFont="1" applyBorder="1"/>
    <xf numFmtId="182" fontId="5" fillId="0" borderId="0" xfId="0" applyNumberFormat="1" applyFont="1" applyBorder="1" applyAlignment="1">
      <alignment horizontal="right"/>
    </xf>
    <xf numFmtId="180" fontId="5" fillId="0" borderId="0" xfId="0" applyNumberFormat="1" applyFont="1" applyBorder="1"/>
    <xf numFmtId="182" fontId="5" fillId="0" borderId="0" xfId="0" applyNumberFormat="1" applyFont="1" applyBorder="1" applyAlignment="1"/>
    <xf numFmtId="179" fontId="5" fillId="0" borderId="0" xfId="0" applyNumberFormat="1" applyFont="1" applyBorder="1" applyAlignment="1"/>
    <xf numFmtId="187" fontId="5" fillId="0" borderId="0" xfId="0" applyNumberFormat="1" applyFont="1" applyBorder="1" applyAlignment="1"/>
    <xf numFmtId="180" fontId="5" fillId="0" borderId="0" xfId="0" applyNumberFormat="1" applyFont="1" applyBorder="1" applyAlignment="1"/>
    <xf numFmtId="180" fontId="5" fillId="0" borderId="2" xfId="0" applyNumberFormat="1" applyFont="1" applyBorder="1" applyAlignment="1"/>
    <xf numFmtId="0" fontId="5" fillId="2" borderId="1" xfId="0" applyFont="1" applyFill="1" applyBorder="1"/>
    <xf numFmtId="188" fontId="5" fillId="0" borderId="0" xfId="0" applyNumberFormat="1" applyFont="1" applyBorder="1"/>
    <xf numFmtId="178" fontId="5" fillId="0" borderId="0" xfId="0" applyNumberFormat="1" applyFont="1" applyBorder="1"/>
    <xf numFmtId="185" fontId="6" fillId="0" borderId="2" xfId="0" applyNumberFormat="1" applyFont="1" applyFill="1" applyBorder="1"/>
    <xf numFmtId="185" fontId="6" fillId="0" borderId="0" xfId="0" applyNumberFormat="1" applyFont="1" applyFill="1" applyBorder="1"/>
    <xf numFmtId="181" fontId="5" fillId="0" borderId="0" xfId="0" applyNumberFormat="1" applyFont="1" applyFill="1" applyBorder="1"/>
    <xf numFmtId="185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7" fontId="5" fillId="0" borderId="0" xfId="0" applyNumberFormat="1" applyFont="1" applyBorder="1"/>
    <xf numFmtId="184" fontId="0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38" fontId="6" fillId="0" borderId="1" xfId="1" applyFont="1" applyFill="1" applyBorder="1" applyAlignment="1">
      <alignment horizontal="right"/>
    </xf>
    <xf numFmtId="38" fontId="6" fillId="0" borderId="1" xfId="1" applyFont="1" applyBorder="1" applyAlignment="1">
      <alignment horizontal="right"/>
    </xf>
    <xf numFmtId="181" fontId="5" fillId="0" borderId="0" xfId="0" applyNumberFormat="1" applyFont="1" applyBorder="1"/>
    <xf numFmtId="184" fontId="5" fillId="0" borderId="0" xfId="0" applyNumberFormat="1" applyFont="1" applyBorder="1"/>
    <xf numFmtId="186" fontId="5" fillId="0" borderId="0" xfId="0" applyNumberFormat="1" applyFont="1" applyBorder="1"/>
    <xf numFmtId="183" fontId="5" fillId="0" borderId="0" xfId="0" applyNumberFormat="1" applyFont="1" applyBorder="1"/>
    <xf numFmtId="180" fontId="5" fillId="0" borderId="0" xfId="0" applyNumberFormat="1" applyFont="1" applyFill="1" applyBorder="1"/>
    <xf numFmtId="181" fontId="6" fillId="0" borderId="0" xfId="0" applyNumberFormat="1" applyFont="1" applyFill="1" applyBorder="1"/>
    <xf numFmtId="182" fontId="6" fillId="0" borderId="0" xfId="0" applyNumberFormat="1" applyFont="1" applyFill="1" applyBorder="1"/>
    <xf numFmtId="185" fontId="5" fillId="0" borderId="2" xfId="0" applyNumberFormat="1" applyFont="1" applyFill="1" applyBorder="1"/>
    <xf numFmtId="38" fontId="8" fillId="0" borderId="1" xfId="1" applyFont="1" applyBorder="1" applyAlignment="1">
      <alignment horizontal="center" vertical="center" wrapText="1"/>
    </xf>
    <xf numFmtId="184" fontId="8" fillId="0" borderId="0" xfId="0" applyNumberFormat="1" applyFont="1" applyAlignment="1">
      <alignment horizontal="center" vertical="center"/>
    </xf>
    <xf numFmtId="186" fontId="8" fillId="0" borderId="0" xfId="0" applyNumberFormat="1" applyFont="1" applyAlignment="1">
      <alignment horizontal="center" vertical="center" wrapText="1"/>
    </xf>
    <xf numFmtId="0" fontId="8" fillId="0" borderId="0" xfId="0" applyFont="1"/>
    <xf numFmtId="181" fontId="6" fillId="0" borderId="3" xfId="0" applyNumberFormat="1" applyFont="1" applyFill="1" applyBorder="1"/>
    <xf numFmtId="184" fontId="6" fillId="0" borderId="3" xfId="0" applyNumberFormat="1" applyFont="1" applyFill="1" applyBorder="1"/>
    <xf numFmtId="186" fontId="6" fillId="0" borderId="3" xfId="0" applyNumberFormat="1" applyFont="1" applyFill="1" applyBorder="1"/>
    <xf numFmtId="180" fontId="6" fillId="0" borderId="3" xfId="0" applyNumberFormat="1" applyFont="1" applyFill="1" applyBorder="1"/>
    <xf numFmtId="0" fontId="6" fillId="0" borderId="3" xfId="0" applyFont="1" applyFill="1" applyBorder="1"/>
    <xf numFmtId="0" fontId="3" fillId="0" borderId="0" xfId="0" applyFont="1" applyAlignment="1">
      <alignment horizontal="right"/>
    </xf>
    <xf numFmtId="186" fontId="8" fillId="0" borderId="0" xfId="0" applyNumberFormat="1" applyFont="1" applyFill="1" applyBorder="1" applyAlignment="1">
      <alignment horizontal="center" vertical="center" wrapText="1"/>
    </xf>
    <xf numFmtId="186" fontId="8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181" fontId="6" fillId="2" borderId="1" xfId="0" applyNumberFormat="1" applyFont="1" applyFill="1" applyBorder="1"/>
    <xf numFmtId="178" fontId="6" fillId="2" borderId="0" xfId="0" applyNumberFormat="1" applyFont="1" applyFill="1" applyBorder="1"/>
    <xf numFmtId="186" fontId="6" fillId="2" borderId="0" xfId="0" applyNumberFormat="1" applyFont="1" applyFill="1" applyBorder="1"/>
    <xf numFmtId="0" fontId="6" fillId="2" borderId="1" xfId="0" applyFont="1" applyFill="1" applyBorder="1"/>
    <xf numFmtId="178" fontId="6" fillId="2" borderId="0" xfId="0" applyNumberFormat="1" applyFont="1" applyFill="1" applyBorder="1" applyAlignment="1">
      <alignment horizontal="right"/>
    </xf>
    <xf numFmtId="180" fontId="6" fillId="2" borderId="0" xfId="0" applyNumberFormat="1" applyFont="1" applyFill="1" applyBorder="1"/>
    <xf numFmtId="182" fontId="6" fillId="2" borderId="0" xfId="0" applyNumberFormat="1" applyFont="1" applyFill="1" applyBorder="1"/>
    <xf numFmtId="184" fontId="6" fillId="2" borderId="0" xfId="0" applyNumberFormat="1" applyFont="1" applyFill="1" applyBorder="1"/>
    <xf numFmtId="184" fontId="6" fillId="2" borderId="0" xfId="0" applyNumberFormat="1" applyFont="1" applyFill="1" applyBorder="1" applyAlignment="1">
      <alignment horizontal="right"/>
    </xf>
    <xf numFmtId="187" fontId="6" fillId="2" borderId="0" xfId="0" applyNumberFormat="1" applyFont="1" applyFill="1" applyBorder="1"/>
    <xf numFmtId="181" fontId="5" fillId="2" borderId="0" xfId="0" applyNumberFormat="1" applyFont="1" applyFill="1" applyBorder="1"/>
    <xf numFmtId="184" fontId="8" fillId="0" borderId="0" xfId="0" applyNumberFormat="1" applyFont="1" applyBorder="1" applyAlignment="1">
      <alignment horizontal="center" vertical="center"/>
    </xf>
    <xf numFmtId="186" fontId="8" fillId="0" borderId="0" xfId="0" applyNumberFormat="1" applyFont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2" xfId="0" applyFont="1" applyFill="1" applyBorder="1"/>
    <xf numFmtId="176" fontId="6" fillId="0" borderId="0" xfId="0" applyNumberFormat="1" applyFont="1" applyBorder="1"/>
    <xf numFmtId="0" fontId="0" fillId="0" borderId="0" xfId="0" applyFont="1" applyFill="1" applyBorder="1"/>
    <xf numFmtId="38" fontId="6" fillId="0" borderId="0" xfId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86" fontId="6" fillId="0" borderId="0" xfId="0" applyNumberFormat="1" applyFont="1" applyBorder="1"/>
    <xf numFmtId="38" fontId="6" fillId="0" borderId="0" xfId="1" applyFont="1" applyFill="1" applyBorder="1" applyAlignment="1">
      <alignment horizontal="right"/>
    </xf>
    <xf numFmtId="186" fontId="8" fillId="0" borderId="4" xfId="0" applyNumberFormat="1" applyFont="1" applyBorder="1" applyAlignment="1">
      <alignment horizontal="center" vertical="center" wrapText="1"/>
    </xf>
    <xf numFmtId="180" fontId="6" fillId="2" borderId="1" xfId="0" applyNumberFormat="1" applyFont="1" applyFill="1" applyBorder="1"/>
    <xf numFmtId="180" fontId="6" fillId="2" borderId="2" xfId="0" applyNumberFormat="1" applyFont="1" applyFill="1" applyBorder="1"/>
    <xf numFmtId="181" fontId="5" fillId="2" borderId="1" xfId="0" applyNumberFormat="1" applyFont="1" applyFill="1" applyBorder="1"/>
    <xf numFmtId="181" fontId="5" fillId="2" borderId="2" xfId="0" applyNumberFormat="1" applyFont="1" applyFill="1" applyBorder="1"/>
    <xf numFmtId="0" fontId="5" fillId="0" borderId="3" xfId="0" applyFont="1" applyBorder="1"/>
    <xf numFmtId="181" fontId="0" fillId="0" borderId="0" xfId="0" applyNumberFormat="1" applyFont="1" applyFill="1" applyBorder="1"/>
    <xf numFmtId="38" fontId="0" fillId="0" borderId="0" xfId="1" applyFont="1" applyFill="1" applyBorder="1" applyAlignment="1">
      <alignment horizontal="left"/>
    </xf>
    <xf numFmtId="38" fontId="11" fillId="0" borderId="3" xfId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3" xfId="0" applyFont="1" applyFill="1" applyBorder="1"/>
    <xf numFmtId="0" fontId="7" fillId="0" borderId="3" xfId="0" applyFont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181" fontId="3" fillId="0" borderId="6" xfId="0" applyNumberFormat="1" applyFont="1" applyFill="1" applyBorder="1" applyAlignment="1">
      <alignment horizontal="right" vertical="center"/>
    </xf>
    <xf numFmtId="184" fontId="3" fillId="0" borderId="5" xfId="0" applyNumberFormat="1" applyFont="1" applyFill="1" applyBorder="1" applyAlignment="1">
      <alignment horizontal="right" vertical="center"/>
    </xf>
    <xf numFmtId="186" fontId="3" fillId="0" borderId="5" xfId="0" applyNumberFormat="1" applyFont="1" applyFill="1" applyBorder="1" applyAlignment="1">
      <alignment horizontal="right" vertical="center" wrapText="1"/>
    </xf>
    <xf numFmtId="186" fontId="3" fillId="0" borderId="4" xfId="0" applyNumberFormat="1" applyFont="1" applyBorder="1" applyAlignment="1">
      <alignment horizontal="right" vertical="center" wrapText="1"/>
    </xf>
    <xf numFmtId="186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186" fontId="3" fillId="0" borderId="4" xfId="0" applyNumberFormat="1" applyFont="1" applyFill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horizontal="right" vertical="center"/>
    </xf>
    <xf numFmtId="183" fontId="5" fillId="0" borderId="2" xfId="0" applyNumberFormat="1" applyFont="1" applyBorder="1"/>
    <xf numFmtId="0" fontId="6" fillId="0" borderId="1" xfId="0" applyFont="1" applyFill="1" applyBorder="1"/>
    <xf numFmtId="187" fontId="6" fillId="0" borderId="2" xfId="0" applyNumberFormat="1" applyFont="1" applyFill="1" applyBorder="1"/>
    <xf numFmtId="0" fontId="0" fillId="0" borderId="1" xfId="0" applyFont="1" applyFill="1" applyBorder="1"/>
    <xf numFmtId="0" fontId="13" fillId="0" borderId="0" xfId="0" applyFont="1" applyAlignment="1">
      <alignment vertical="center"/>
    </xf>
    <xf numFmtId="184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5" fillId="0" borderId="1" xfId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8" fontId="6" fillId="0" borderId="0" xfId="1" applyFont="1" applyFill="1"/>
    <xf numFmtId="38" fontId="0" fillId="0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180" fontId="5" fillId="0" borderId="8" xfId="0" applyNumberFormat="1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6" fontId="5" fillId="0" borderId="7" xfId="0" applyNumberFormat="1" applyFont="1" applyFill="1" applyBorder="1" applyAlignment="1">
      <alignment horizontal="center"/>
    </xf>
    <xf numFmtId="186" fontId="5" fillId="0" borderId="8" xfId="0" applyNumberFormat="1" applyFont="1" applyFill="1" applyBorder="1" applyAlignment="1">
      <alignment horizontal="center"/>
    </xf>
    <xf numFmtId="186" fontId="5" fillId="0" borderId="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3"/>
  <sheetViews>
    <sheetView tabSelected="1" zoomScaleNormal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6.625" style="59" customWidth="1"/>
    <col min="2" max="2" width="4.625" style="59" customWidth="1"/>
    <col min="3" max="3" width="9.625" style="95" customWidth="1"/>
    <col min="4" max="5" width="7.625" style="52" customWidth="1"/>
    <col min="6" max="6" width="10.75" style="47" customWidth="1"/>
    <col min="7" max="7" width="10.75" style="54" customWidth="1"/>
    <col min="8" max="8" width="9.625" style="59" customWidth="1"/>
    <col min="9" max="9" width="7.625" style="96" customWidth="1"/>
    <col min="10" max="10" width="7.625" style="52" customWidth="1"/>
    <col min="11" max="12" width="10.75" style="54" customWidth="1"/>
    <col min="13" max="13" width="9.625" style="59" customWidth="1"/>
    <col min="14" max="14" width="7.625" style="96" customWidth="1"/>
    <col min="15" max="15" width="7.625" style="52" customWidth="1"/>
    <col min="16" max="17" width="10.75" style="54" customWidth="1"/>
    <col min="18" max="16384" width="9" style="59"/>
  </cols>
  <sheetData>
    <row r="1" spans="1:17" s="26" customFormat="1" ht="22.5" customHeight="1" x14ac:dyDescent="0.15">
      <c r="A1" s="141" t="s">
        <v>8</v>
      </c>
      <c r="B1" s="106"/>
      <c r="C1" s="102"/>
      <c r="D1" s="103"/>
      <c r="E1" s="103"/>
      <c r="F1" s="104"/>
      <c r="G1" s="105"/>
      <c r="H1" s="106"/>
      <c r="I1" s="31"/>
      <c r="J1" s="29"/>
      <c r="K1" s="27"/>
      <c r="L1" s="54"/>
      <c r="N1" s="31"/>
      <c r="O1" s="29"/>
      <c r="P1" s="27"/>
      <c r="Q1" s="27"/>
    </row>
    <row r="2" spans="1:17" s="2" customFormat="1" ht="13.5" customHeight="1" x14ac:dyDescent="0.15">
      <c r="A2" s="195"/>
      <c r="B2" s="196"/>
      <c r="C2" s="197" t="s">
        <v>34</v>
      </c>
      <c r="D2" s="198"/>
      <c r="E2" s="198"/>
      <c r="F2" s="198"/>
      <c r="G2" s="199"/>
      <c r="H2" s="190" t="s">
        <v>33</v>
      </c>
      <c r="I2" s="191"/>
      <c r="J2" s="191"/>
      <c r="K2" s="191"/>
      <c r="L2" s="192"/>
      <c r="M2" s="190" t="s">
        <v>32</v>
      </c>
      <c r="N2" s="191"/>
      <c r="O2" s="191"/>
      <c r="P2" s="191"/>
      <c r="Q2" s="192"/>
    </row>
    <row r="3" spans="1:17" s="101" customFormat="1" ht="63.7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0" t="s">
        <v>21</v>
      </c>
      <c r="G3" s="100" t="s">
        <v>15</v>
      </c>
      <c r="H3" s="98" t="s">
        <v>14</v>
      </c>
      <c r="I3" s="99" t="s">
        <v>0</v>
      </c>
      <c r="J3" s="99" t="s">
        <v>1</v>
      </c>
      <c r="K3" s="100" t="s">
        <v>21</v>
      </c>
      <c r="L3" s="100" t="s">
        <v>15</v>
      </c>
      <c r="M3" s="98" t="s">
        <v>14</v>
      </c>
      <c r="N3" s="123" t="s">
        <v>0</v>
      </c>
      <c r="O3" s="123" t="s">
        <v>1</v>
      </c>
      <c r="P3" s="124" t="s">
        <v>21</v>
      </c>
      <c r="Q3" s="109" t="s">
        <v>15</v>
      </c>
    </row>
    <row r="4" spans="1:17" s="107" customFormat="1" ht="12" customHeight="1" x14ac:dyDescent="0.15">
      <c r="A4" s="151"/>
      <c r="B4" s="151"/>
      <c r="C4" s="146"/>
      <c r="D4" s="147" t="s">
        <v>13</v>
      </c>
      <c r="E4" s="147" t="s">
        <v>13</v>
      </c>
      <c r="F4" s="150" t="s">
        <v>24</v>
      </c>
      <c r="G4" s="154" t="s">
        <v>24</v>
      </c>
      <c r="H4" s="155"/>
      <c r="I4" s="153" t="s">
        <v>13</v>
      </c>
      <c r="J4" s="153" t="s">
        <v>13</v>
      </c>
      <c r="K4" s="150" t="s">
        <v>24</v>
      </c>
      <c r="L4" s="150" t="s">
        <v>24</v>
      </c>
      <c r="M4" s="156"/>
      <c r="N4" s="153" t="s">
        <v>13</v>
      </c>
      <c r="O4" s="153" t="s">
        <v>13</v>
      </c>
      <c r="P4" s="150" t="s">
        <v>24</v>
      </c>
      <c r="Q4" s="149" t="s">
        <v>24</v>
      </c>
    </row>
    <row r="5" spans="1:17" s="26" customFormat="1" x14ac:dyDescent="0.15">
      <c r="A5" s="23">
        <v>2022</v>
      </c>
      <c r="B5" s="34">
        <v>4</v>
      </c>
      <c r="C5" s="44">
        <v>1821</v>
      </c>
      <c r="D5" s="53">
        <v>20.399999999999999</v>
      </c>
      <c r="E5" s="52">
        <v>1.2</v>
      </c>
      <c r="F5" s="47">
        <v>118.12</v>
      </c>
      <c r="G5" s="48">
        <v>2002.61</v>
      </c>
      <c r="H5" s="175">
        <v>1454</v>
      </c>
      <c r="I5" s="32">
        <v>21.7</v>
      </c>
      <c r="J5" s="29">
        <v>0.7</v>
      </c>
      <c r="K5" s="33">
        <v>60.64</v>
      </c>
      <c r="L5" s="48">
        <v>1767.73</v>
      </c>
      <c r="M5" s="158">
        <v>458</v>
      </c>
      <c r="N5" s="53">
        <v>59</v>
      </c>
      <c r="O5" s="52">
        <v>3.7</v>
      </c>
      <c r="P5" s="54">
        <v>21.91</v>
      </c>
      <c r="Q5" s="159">
        <v>351.9</v>
      </c>
    </row>
    <row r="6" spans="1:17" s="26" customFormat="1" x14ac:dyDescent="0.15">
      <c r="A6" s="23">
        <v>2022</v>
      </c>
      <c r="B6" s="34">
        <v>5</v>
      </c>
      <c r="C6" s="44">
        <v>1822</v>
      </c>
      <c r="D6" s="53">
        <v>19.8</v>
      </c>
      <c r="E6" s="52">
        <v>1.2</v>
      </c>
      <c r="F6" s="47">
        <v>121.92</v>
      </c>
      <c r="G6" s="48">
        <v>2008.56</v>
      </c>
      <c r="H6" s="175">
        <v>1452</v>
      </c>
      <c r="I6" s="32">
        <v>20.2</v>
      </c>
      <c r="J6" s="29">
        <v>0.7</v>
      </c>
      <c r="K6" s="33">
        <v>65.33</v>
      </c>
      <c r="L6" s="48">
        <v>1763.01</v>
      </c>
      <c r="M6" s="158">
        <v>464</v>
      </c>
      <c r="N6" s="53">
        <v>56.6</v>
      </c>
      <c r="O6" s="52">
        <v>3.7</v>
      </c>
      <c r="P6" s="54">
        <v>22.76</v>
      </c>
      <c r="Q6" s="159">
        <v>350.79</v>
      </c>
    </row>
    <row r="7" spans="1:17" s="26" customFormat="1" x14ac:dyDescent="0.15">
      <c r="A7" s="23">
        <v>2022</v>
      </c>
      <c r="B7" s="34">
        <v>6</v>
      </c>
      <c r="C7" s="44">
        <v>1833</v>
      </c>
      <c r="D7" s="53">
        <v>13.7</v>
      </c>
      <c r="E7" s="52">
        <v>1.1000000000000001</v>
      </c>
      <c r="F7" s="47">
        <v>172.63</v>
      </c>
      <c r="G7" s="48">
        <v>2127.92</v>
      </c>
      <c r="H7" s="175">
        <v>1451</v>
      </c>
      <c r="I7" s="32">
        <v>13</v>
      </c>
      <c r="J7" s="29">
        <v>0.7</v>
      </c>
      <c r="K7" s="33">
        <v>102.47</v>
      </c>
      <c r="L7" s="48">
        <v>1824.38</v>
      </c>
      <c r="M7" s="158">
        <v>464</v>
      </c>
      <c r="N7" s="53">
        <v>56.2</v>
      </c>
      <c r="O7" s="52">
        <v>3.3</v>
      </c>
      <c r="P7" s="54">
        <v>21.84</v>
      </c>
      <c r="Q7" s="159">
        <v>370.7</v>
      </c>
    </row>
    <row r="8" spans="1:17" s="26" customFormat="1" x14ac:dyDescent="0.15">
      <c r="A8" s="23">
        <v>2022</v>
      </c>
      <c r="B8" s="34">
        <v>7</v>
      </c>
      <c r="C8" s="44">
        <v>1832</v>
      </c>
      <c r="D8" s="53">
        <v>14.4</v>
      </c>
      <c r="E8" s="52">
        <v>1.2</v>
      </c>
      <c r="F8" s="47">
        <v>172.06</v>
      </c>
      <c r="G8" s="48">
        <v>2125.67</v>
      </c>
      <c r="H8" s="175">
        <v>1447</v>
      </c>
      <c r="I8" s="32">
        <v>13.2</v>
      </c>
      <c r="J8" s="29">
        <v>0.7</v>
      </c>
      <c r="K8" s="33">
        <v>101.84</v>
      </c>
      <c r="L8" s="48">
        <v>1818.65</v>
      </c>
      <c r="M8" s="158">
        <v>473</v>
      </c>
      <c r="N8" s="53">
        <v>57.6</v>
      </c>
      <c r="O8" s="52">
        <v>3.7</v>
      </c>
      <c r="P8" s="54">
        <v>23.44</v>
      </c>
      <c r="Q8" s="159">
        <v>369.24</v>
      </c>
    </row>
    <row r="9" spans="1:17" s="26" customFormat="1" x14ac:dyDescent="0.15">
      <c r="A9" s="23">
        <v>2022</v>
      </c>
      <c r="B9" s="34">
        <v>8</v>
      </c>
      <c r="C9" s="44">
        <v>1831</v>
      </c>
      <c r="D9" s="53">
        <v>14.6</v>
      </c>
      <c r="E9" s="52">
        <v>1.2</v>
      </c>
      <c r="F9" s="47">
        <v>172.01</v>
      </c>
      <c r="G9" s="48">
        <v>2127.5700000000002</v>
      </c>
      <c r="H9" s="175">
        <v>1443</v>
      </c>
      <c r="I9" s="32">
        <v>13.5</v>
      </c>
      <c r="J9" s="29">
        <v>0.8</v>
      </c>
      <c r="K9" s="33">
        <v>102.59</v>
      </c>
      <c r="L9" s="48">
        <v>1820.42</v>
      </c>
      <c r="M9" s="158">
        <v>478</v>
      </c>
      <c r="N9" s="53">
        <v>60.5</v>
      </c>
      <c r="O9" s="52">
        <v>3.9</v>
      </c>
      <c r="P9" s="54">
        <v>23.57</v>
      </c>
      <c r="Q9" s="159">
        <v>368.64</v>
      </c>
    </row>
    <row r="10" spans="1:17" s="26" customFormat="1" x14ac:dyDescent="0.15">
      <c r="A10" s="23">
        <v>2022</v>
      </c>
      <c r="B10" s="34">
        <v>9</v>
      </c>
      <c r="C10" s="44">
        <v>1826</v>
      </c>
      <c r="D10" s="53">
        <v>14.2</v>
      </c>
      <c r="E10" s="52">
        <v>1.1000000000000001</v>
      </c>
      <c r="F10" s="47">
        <v>164.24</v>
      </c>
      <c r="G10" s="48">
        <v>2091.94</v>
      </c>
      <c r="H10" s="175">
        <v>1445</v>
      </c>
      <c r="I10" s="32">
        <v>12.9</v>
      </c>
      <c r="J10" s="29">
        <v>0.7</v>
      </c>
      <c r="K10" s="33">
        <v>101.75</v>
      </c>
      <c r="L10" s="48">
        <v>1805.93</v>
      </c>
      <c r="M10" s="158">
        <v>478</v>
      </c>
      <c r="N10" s="53">
        <v>56.9</v>
      </c>
      <c r="O10" s="52">
        <v>3.6</v>
      </c>
      <c r="P10" s="54">
        <v>23.52</v>
      </c>
      <c r="Q10" s="159">
        <v>372.07</v>
      </c>
    </row>
    <row r="11" spans="1:17" s="26" customFormat="1" x14ac:dyDescent="0.15">
      <c r="A11" s="23">
        <v>2022</v>
      </c>
      <c r="B11" s="34">
        <v>10</v>
      </c>
      <c r="C11" s="44">
        <v>1825</v>
      </c>
      <c r="D11" s="53">
        <v>14.7</v>
      </c>
      <c r="E11" s="52">
        <v>1.2</v>
      </c>
      <c r="F11" s="47">
        <v>163.68</v>
      </c>
      <c r="G11" s="48">
        <v>2090.31</v>
      </c>
      <c r="H11" s="175">
        <v>1444</v>
      </c>
      <c r="I11" s="32">
        <v>13</v>
      </c>
      <c r="J11" s="29">
        <v>0.7</v>
      </c>
      <c r="K11" s="33">
        <v>101.88</v>
      </c>
      <c r="L11" s="48">
        <v>1808.41</v>
      </c>
      <c r="M11" s="158">
        <v>485</v>
      </c>
      <c r="N11" s="53">
        <v>67.5</v>
      </c>
      <c r="O11" s="52">
        <v>3.9</v>
      </c>
      <c r="P11" s="54">
        <v>21.32</v>
      </c>
      <c r="Q11" s="159">
        <v>365.92</v>
      </c>
    </row>
    <row r="12" spans="1:17" s="26" customFormat="1" x14ac:dyDescent="0.15">
      <c r="A12" s="23">
        <v>2022</v>
      </c>
      <c r="B12" s="34">
        <v>11</v>
      </c>
      <c r="C12" s="44">
        <v>1825</v>
      </c>
      <c r="D12" s="53">
        <v>15.1</v>
      </c>
      <c r="E12" s="52">
        <v>1.2</v>
      </c>
      <c r="F12" s="47">
        <v>164.39</v>
      </c>
      <c r="G12" s="48">
        <v>2092.1799999999998</v>
      </c>
      <c r="H12" s="175">
        <v>1444</v>
      </c>
      <c r="I12" s="32">
        <v>13.3</v>
      </c>
      <c r="J12" s="29">
        <v>0.8</v>
      </c>
      <c r="K12" s="33">
        <v>102.1</v>
      </c>
      <c r="L12" s="48">
        <v>1802.04</v>
      </c>
      <c r="M12" s="158">
        <v>491</v>
      </c>
      <c r="N12" s="53">
        <v>70.5</v>
      </c>
      <c r="O12" s="52">
        <v>4.2</v>
      </c>
      <c r="P12" s="54">
        <v>21.52</v>
      </c>
      <c r="Q12" s="159">
        <v>364.31</v>
      </c>
    </row>
    <row r="13" spans="1:17" s="26" customFormat="1" x14ac:dyDescent="0.15">
      <c r="A13" s="23">
        <v>2022</v>
      </c>
      <c r="B13" s="34">
        <v>12</v>
      </c>
      <c r="C13" s="44">
        <v>1826</v>
      </c>
      <c r="D13" s="53">
        <v>14.4</v>
      </c>
      <c r="E13" s="52">
        <v>1.1000000000000001</v>
      </c>
      <c r="F13" s="47">
        <v>164.92</v>
      </c>
      <c r="G13" s="48">
        <v>2094.09</v>
      </c>
      <c r="H13" s="176">
        <v>1440</v>
      </c>
      <c r="I13" s="32">
        <v>12.9</v>
      </c>
      <c r="J13" s="29">
        <v>0.7</v>
      </c>
      <c r="K13" s="33">
        <v>102.31</v>
      </c>
      <c r="L13" s="48">
        <v>1801.42</v>
      </c>
      <c r="M13" s="158">
        <v>494</v>
      </c>
      <c r="N13" s="53">
        <v>61.5</v>
      </c>
      <c r="O13" s="52">
        <v>3.7</v>
      </c>
      <c r="P13" s="54">
        <v>21.85</v>
      </c>
      <c r="Q13" s="159">
        <v>362.31</v>
      </c>
    </row>
    <row r="14" spans="1:17" s="26" customFormat="1" x14ac:dyDescent="0.15">
      <c r="A14" s="23">
        <v>2023</v>
      </c>
      <c r="B14" s="34">
        <v>1</v>
      </c>
      <c r="C14" s="44">
        <v>1827</v>
      </c>
      <c r="D14" s="53">
        <v>14.9</v>
      </c>
      <c r="E14" s="52">
        <v>1.2</v>
      </c>
      <c r="F14" s="47">
        <v>165.29</v>
      </c>
      <c r="G14" s="48">
        <v>2094.1999999999998</v>
      </c>
      <c r="H14" s="176">
        <v>1442</v>
      </c>
      <c r="I14" s="32">
        <v>13.2</v>
      </c>
      <c r="J14" s="29">
        <v>0.8</v>
      </c>
      <c r="K14" s="33">
        <v>102.15</v>
      </c>
      <c r="L14" s="48">
        <v>1794.96</v>
      </c>
      <c r="M14" s="158">
        <v>511</v>
      </c>
      <c r="N14" s="53">
        <v>70.2</v>
      </c>
      <c r="O14" s="52">
        <v>4.3</v>
      </c>
      <c r="P14" s="54">
        <v>20.75</v>
      </c>
      <c r="Q14" s="159">
        <v>337.23</v>
      </c>
    </row>
    <row r="15" spans="1:17" s="26" customFormat="1" x14ac:dyDescent="0.15">
      <c r="A15" s="23">
        <v>2023</v>
      </c>
      <c r="B15" s="34">
        <v>2</v>
      </c>
      <c r="C15" s="44">
        <v>1824</v>
      </c>
      <c r="D15" s="53">
        <v>15</v>
      </c>
      <c r="E15" s="52">
        <v>1.2</v>
      </c>
      <c r="F15" s="47">
        <v>164.22</v>
      </c>
      <c r="G15" s="48">
        <v>2089.35</v>
      </c>
      <c r="H15" s="176">
        <v>1438</v>
      </c>
      <c r="I15" s="32">
        <v>13.6</v>
      </c>
      <c r="J15" s="29">
        <v>0.8</v>
      </c>
      <c r="K15" s="33">
        <v>101.51</v>
      </c>
      <c r="L15" s="48">
        <v>1793.33</v>
      </c>
      <c r="M15" s="158">
        <v>511</v>
      </c>
      <c r="N15" s="53">
        <v>70</v>
      </c>
      <c r="O15" s="52">
        <v>4.3</v>
      </c>
      <c r="P15" s="54">
        <v>20.57</v>
      </c>
      <c r="Q15" s="159">
        <v>337.42</v>
      </c>
    </row>
    <row r="16" spans="1:17" s="26" customFormat="1" x14ac:dyDescent="0.15">
      <c r="A16" s="23">
        <v>2023</v>
      </c>
      <c r="B16" s="34">
        <v>3</v>
      </c>
      <c r="C16" s="44">
        <v>1825</v>
      </c>
      <c r="D16" s="53">
        <v>14.8</v>
      </c>
      <c r="E16" s="52">
        <v>1.2</v>
      </c>
      <c r="F16" s="47">
        <v>163.49</v>
      </c>
      <c r="G16" s="48">
        <v>2087.4899999999998</v>
      </c>
      <c r="H16" s="176">
        <v>1438</v>
      </c>
      <c r="I16" s="32">
        <v>13.4</v>
      </c>
      <c r="J16" s="29">
        <v>0.8</v>
      </c>
      <c r="K16" s="33">
        <v>103.02</v>
      </c>
      <c r="L16" s="48">
        <v>1793.27</v>
      </c>
      <c r="M16" s="158">
        <v>508</v>
      </c>
      <c r="N16" s="53">
        <v>64.5</v>
      </c>
      <c r="O16" s="52">
        <v>4</v>
      </c>
      <c r="P16" s="54">
        <v>22.23</v>
      </c>
      <c r="Q16" s="159">
        <v>360.53</v>
      </c>
    </row>
    <row r="17" spans="1:17" s="26" customFormat="1" x14ac:dyDescent="0.15">
      <c r="A17" s="23">
        <v>2023</v>
      </c>
      <c r="B17" s="34">
        <v>4</v>
      </c>
      <c r="C17" s="44">
        <v>1824</v>
      </c>
      <c r="D17" s="53">
        <v>15</v>
      </c>
      <c r="E17" s="52">
        <v>1.2</v>
      </c>
      <c r="F17" s="47">
        <v>163.82</v>
      </c>
      <c r="G17" s="48">
        <v>2093.6</v>
      </c>
      <c r="H17" s="176">
        <v>1438</v>
      </c>
      <c r="I17" s="32">
        <v>13.5</v>
      </c>
      <c r="J17" s="29">
        <v>0.8</v>
      </c>
      <c r="K17" s="33">
        <v>103.49</v>
      </c>
      <c r="L17" s="48">
        <v>1792.56</v>
      </c>
      <c r="M17" s="158">
        <v>519</v>
      </c>
      <c r="N17" s="53">
        <v>64.7</v>
      </c>
      <c r="O17" s="52">
        <v>4</v>
      </c>
      <c r="P17" s="54">
        <v>21.94</v>
      </c>
      <c r="Q17" s="159">
        <v>358.03</v>
      </c>
    </row>
    <row r="18" spans="1:17" s="26" customFormat="1" x14ac:dyDescent="0.15">
      <c r="A18" s="23">
        <v>2023</v>
      </c>
      <c r="B18" s="34">
        <v>5</v>
      </c>
      <c r="C18" s="44">
        <v>1826</v>
      </c>
      <c r="D18" s="53">
        <v>15.2</v>
      </c>
      <c r="E18" s="52">
        <v>1.2</v>
      </c>
      <c r="F18" s="47">
        <v>164.65</v>
      </c>
      <c r="G18" s="48">
        <v>2098.4</v>
      </c>
      <c r="H18" s="176">
        <v>1434</v>
      </c>
      <c r="I18" s="32">
        <v>13.6</v>
      </c>
      <c r="J18" s="29">
        <v>0.8</v>
      </c>
      <c r="K18" s="33">
        <v>102</v>
      </c>
      <c r="L18" s="48">
        <v>1792.86</v>
      </c>
      <c r="M18" s="158">
        <v>523</v>
      </c>
      <c r="N18" s="53">
        <v>66.599999999999994</v>
      </c>
      <c r="O18" s="52">
        <v>4.0999999999999996</v>
      </c>
      <c r="P18" s="54">
        <v>21.79</v>
      </c>
      <c r="Q18" s="159">
        <v>353.52</v>
      </c>
    </row>
    <row r="19" spans="1:17" s="26" customFormat="1" x14ac:dyDescent="0.15">
      <c r="A19" s="23">
        <v>2023</v>
      </c>
      <c r="B19" s="34">
        <v>6</v>
      </c>
      <c r="C19" s="44">
        <v>1830</v>
      </c>
      <c r="D19" s="53">
        <v>15.6</v>
      </c>
      <c r="E19" s="52">
        <v>1.2</v>
      </c>
      <c r="F19" s="47">
        <v>169.62</v>
      </c>
      <c r="G19" s="48">
        <v>2179.19</v>
      </c>
      <c r="H19" s="176">
        <v>1434</v>
      </c>
      <c r="I19" s="32">
        <v>13.4</v>
      </c>
      <c r="J19" s="29">
        <v>0.8</v>
      </c>
      <c r="K19" s="33">
        <v>106.94</v>
      </c>
      <c r="L19" s="48">
        <v>1829.47</v>
      </c>
      <c r="M19" s="158">
        <v>522</v>
      </c>
      <c r="N19" s="53">
        <v>74.400000000000006</v>
      </c>
      <c r="O19" s="52">
        <v>4.3</v>
      </c>
      <c r="P19" s="54">
        <v>20.85</v>
      </c>
      <c r="Q19" s="159">
        <v>362.35</v>
      </c>
    </row>
    <row r="20" spans="1:17" s="26" customFormat="1" x14ac:dyDescent="0.15">
      <c r="A20" s="23">
        <v>2023</v>
      </c>
      <c r="B20" s="34">
        <v>7</v>
      </c>
      <c r="C20" s="44">
        <v>1831</v>
      </c>
      <c r="D20" s="53">
        <v>15.8</v>
      </c>
      <c r="E20" s="52">
        <v>1.2</v>
      </c>
      <c r="F20" s="47">
        <v>169.68</v>
      </c>
      <c r="G20" s="48">
        <v>2181.1</v>
      </c>
      <c r="H20" s="176">
        <v>1436</v>
      </c>
      <c r="I20" s="32">
        <v>13.2</v>
      </c>
      <c r="J20" s="29">
        <v>0.8</v>
      </c>
      <c r="K20" s="33">
        <v>108.86</v>
      </c>
      <c r="L20" s="48">
        <v>1820.83</v>
      </c>
      <c r="M20" s="158">
        <v>532</v>
      </c>
      <c r="N20" s="53">
        <v>72.3</v>
      </c>
      <c r="O20" s="52">
        <v>4.0999999999999996</v>
      </c>
      <c r="P20" s="54">
        <v>20.66</v>
      </c>
      <c r="Q20" s="159">
        <v>360.16</v>
      </c>
    </row>
    <row r="21" spans="1:17" s="26" customFormat="1" x14ac:dyDescent="0.15">
      <c r="A21" s="23">
        <v>2023</v>
      </c>
      <c r="B21" s="34">
        <v>8</v>
      </c>
      <c r="C21" s="44">
        <v>1831</v>
      </c>
      <c r="D21" s="53">
        <v>16</v>
      </c>
      <c r="E21" s="52">
        <v>1.2</v>
      </c>
      <c r="F21" s="47">
        <v>169.35</v>
      </c>
      <c r="G21" s="48">
        <v>2180.83</v>
      </c>
      <c r="H21" s="176">
        <v>1437</v>
      </c>
      <c r="I21" s="32">
        <v>13.4</v>
      </c>
      <c r="J21" s="29">
        <v>0.8</v>
      </c>
      <c r="K21" s="33">
        <v>108.81</v>
      </c>
      <c r="L21" s="48">
        <v>1821.92</v>
      </c>
      <c r="M21" s="158">
        <v>540</v>
      </c>
      <c r="N21" s="53">
        <v>70.5</v>
      </c>
      <c r="O21" s="52">
        <v>4</v>
      </c>
      <c r="P21" s="54">
        <v>20.41</v>
      </c>
      <c r="Q21" s="159">
        <v>360.99</v>
      </c>
    </row>
    <row r="22" spans="1:17" s="26" customFormat="1" x14ac:dyDescent="0.15">
      <c r="A22" s="23">
        <v>2023</v>
      </c>
      <c r="B22" s="34">
        <v>9</v>
      </c>
      <c r="C22" s="44">
        <v>1826</v>
      </c>
      <c r="D22" s="53">
        <v>15.7</v>
      </c>
      <c r="E22" s="52">
        <v>1.2</v>
      </c>
      <c r="F22" s="47">
        <v>164.94</v>
      </c>
      <c r="G22" s="48">
        <v>2131.36</v>
      </c>
      <c r="H22" s="176">
        <v>1436</v>
      </c>
      <c r="I22" s="32">
        <v>13.6</v>
      </c>
      <c r="J22" s="29">
        <v>0.8</v>
      </c>
      <c r="K22" s="33">
        <v>108.97</v>
      </c>
      <c r="L22" s="48">
        <v>1814.77</v>
      </c>
      <c r="M22" s="158">
        <v>540</v>
      </c>
      <c r="N22" s="53">
        <v>69.599999999999994</v>
      </c>
      <c r="O22" s="52">
        <v>3.8</v>
      </c>
      <c r="P22" s="54">
        <v>19.89</v>
      </c>
      <c r="Q22" s="159">
        <v>366.34</v>
      </c>
    </row>
    <row r="23" spans="1:17" s="26" customFormat="1" x14ac:dyDescent="0.15">
      <c r="A23" s="23">
        <v>2023</v>
      </c>
      <c r="B23" s="34">
        <v>10</v>
      </c>
      <c r="C23" s="44">
        <v>1650</v>
      </c>
      <c r="D23" s="53">
        <v>15.2</v>
      </c>
      <c r="E23" s="52">
        <v>1.2</v>
      </c>
      <c r="F23" s="47">
        <v>177.72</v>
      </c>
      <c r="G23" s="48">
        <v>2247.1999999999998</v>
      </c>
      <c r="H23" s="176">
        <v>1613</v>
      </c>
      <c r="I23" s="32">
        <v>13.3</v>
      </c>
      <c r="J23" s="29">
        <v>0.8</v>
      </c>
      <c r="K23" s="33">
        <v>102.09</v>
      </c>
      <c r="L23" s="48">
        <v>1728.78</v>
      </c>
      <c r="M23" s="158">
        <v>543</v>
      </c>
      <c r="N23" s="53">
        <v>55</v>
      </c>
      <c r="O23" s="52">
        <v>3.3</v>
      </c>
      <c r="P23" s="54">
        <v>21.89</v>
      </c>
      <c r="Q23" s="159">
        <v>364.71</v>
      </c>
    </row>
    <row r="24" spans="1:17" s="26" customFormat="1" x14ac:dyDescent="0.15">
      <c r="A24" s="23">
        <v>2023</v>
      </c>
      <c r="B24" s="34">
        <v>11</v>
      </c>
      <c r="C24" s="44">
        <v>1650</v>
      </c>
      <c r="D24" s="53">
        <v>16</v>
      </c>
      <c r="E24" s="52">
        <v>1.3</v>
      </c>
      <c r="F24" s="47">
        <v>177.33</v>
      </c>
      <c r="G24" s="48">
        <v>2243.79</v>
      </c>
      <c r="H24" s="176">
        <v>1615</v>
      </c>
      <c r="I24" s="32">
        <v>13.9</v>
      </c>
      <c r="J24" s="29">
        <v>0.8</v>
      </c>
      <c r="K24" s="33">
        <v>101.69</v>
      </c>
      <c r="L24" s="48">
        <v>1727.49</v>
      </c>
      <c r="M24" s="158">
        <v>549</v>
      </c>
      <c r="N24" s="53">
        <v>53.8</v>
      </c>
      <c r="O24" s="52">
        <v>3.5</v>
      </c>
      <c r="P24" s="54">
        <v>23.51</v>
      </c>
      <c r="Q24" s="159">
        <v>365.14</v>
      </c>
    </row>
    <row r="25" spans="1:17" s="26" customFormat="1" x14ac:dyDescent="0.15">
      <c r="A25" s="23">
        <v>2023</v>
      </c>
      <c r="B25" s="34">
        <v>12</v>
      </c>
      <c r="C25" s="44">
        <v>1649</v>
      </c>
      <c r="D25" s="53">
        <v>16.2</v>
      </c>
      <c r="E25" s="52">
        <v>1.3</v>
      </c>
      <c r="F25" s="47">
        <v>174.8</v>
      </c>
      <c r="G25" s="48">
        <v>2212.56</v>
      </c>
      <c r="H25" s="176">
        <v>1612</v>
      </c>
      <c r="I25" s="32">
        <v>14</v>
      </c>
      <c r="J25" s="29">
        <v>0.8</v>
      </c>
      <c r="K25" s="33">
        <v>100.63</v>
      </c>
      <c r="L25" s="48">
        <v>1717.84</v>
      </c>
      <c r="M25" s="158">
        <v>549</v>
      </c>
      <c r="N25" s="53">
        <v>47.4</v>
      </c>
      <c r="O25" s="52">
        <v>3.3</v>
      </c>
      <c r="P25" s="54">
        <v>26.2</v>
      </c>
      <c r="Q25" s="159">
        <v>372.37</v>
      </c>
    </row>
    <row r="26" spans="1:17" x14ac:dyDescent="0.15">
      <c r="A26" s="23">
        <v>2024</v>
      </c>
      <c r="B26" s="34">
        <v>1</v>
      </c>
      <c r="C26" s="44">
        <v>1648</v>
      </c>
      <c r="D26" s="53">
        <v>17</v>
      </c>
      <c r="E26" s="52">
        <v>1.3</v>
      </c>
      <c r="F26" s="47">
        <v>175.24</v>
      </c>
      <c r="G26" s="48">
        <v>2213.59</v>
      </c>
      <c r="H26" s="176">
        <v>1610</v>
      </c>
      <c r="I26" s="32">
        <v>14.9</v>
      </c>
      <c r="J26" s="29">
        <v>0.9</v>
      </c>
      <c r="K26" s="33">
        <v>100.12</v>
      </c>
      <c r="L26" s="48">
        <v>1711.73</v>
      </c>
      <c r="M26" s="158">
        <v>558</v>
      </c>
      <c r="N26" s="53">
        <v>48</v>
      </c>
      <c r="O26" s="52">
        <v>3.5</v>
      </c>
      <c r="P26" s="54">
        <v>26.86</v>
      </c>
      <c r="Q26" s="159">
        <v>371.63</v>
      </c>
    </row>
    <row r="27" spans="1:17" x14ac:dyDescent="0.15">
      <c r="A27" s="23">
        <v>2024</v>
      </c>
      <c r="B27" s="34">
        <v>2</v>
      </c>
      <c r="C27" s="44">
        <v>1647</v>
      </c>
      <c r="D27" s="53">
        <v>17.600000000000001</v>
      </c>
      <c r="E27" s="52">
        <v>1.4</v>
      </c>
      <c r="F27" s="47">
        <v>174.18</v>
      </c>
      <c r="G27" s="48">
        <v>2206.27</v>
      </c>
      <c r="H27" s="176">
        <v>1608</v>
      </c>
      <c r="I27" s="32">
        <v>15.2</v>
      </c>
      <c r="J27" s="29">
        <v>0.9</v>
      </c>
      <c r="K27" s="33">
        <v>101.15</v>
      </c>
      <c r="L27" s="48">
        <v>1714.09</v>
      </c>
      <c r="M27" s="158">
        <v>557</v>
      </c>
      <c r="N27" s="53">
        <v>50.1</v>
      </c>
      <c r="O27" s="52">
        <v>3.6</v>
      </c>
      <c r="P27" s="54">
        <v>27.06</v>
      </c>
      <c r="Q27" s="159">
        <v>371.77</v>
      </c>
    </row>
    <row r="28" spans="1:17" x14ac:dyDescent="0.15">
      <c r="A28" s="23">
        <v>2024</v>
      </c>
      <c r="B28" s="34">
        <v>3</v>
      </c>
      <c r="C28" s="44">
        <v>1642</v>
      </c>
      <c r="D28" s="53">
        <v>18.3</v>
      </c>
      <c r="E28" s="52">
        <v>1.4</v>
      </c>
      <c r="F28" s="47">
        <v>164.18</v>
      </c>
      <c r="G28" s="48">
        <v>2146.71</v>
      </c>
      <c r="H28" s="176">
        <v>1601</v>
      </c>
      <c r="I28" s="32">
        <v>15.3</v>
      </c>
      <c r="J28" s="29">
        <v>0.9</v>
      </c>
      <c r="K28" s="33">
        <v>99.21</v>
      </c>
      <c r="L28" s="48">
        <v>1693.42</v>
      </c>
      <c r="M28" s="158">
        <v>558</v>
      </c>
      <c r="N28" s="53">
        <v>46.9</v>
      </c>
      <c r="O28" s="52">
        <v>3.5</v>
      </c>
      <c r="P28" s="54">
        <v>28.29</v>
      </c>
      <c r="Q28" s="159">
        <v>381.28</v>
      </c>
    </row>
    <row r="29" spans="1:17" x14ac:dyDescent="0.15">
      <c r="A29" s="23">
        <v>2024</v>
      </c>
      <c r="B29" s="34">
        <v>4</v>
      </c>
      <c r="C29" s="44">
        <v>1641</v>
      </c>
      <c r="D29" s="53">
        <v>17.899999999999999</v>
      </c>
      <c r="E29" s="52">
        <v>1.4</v>
      </c>
      <c r="F29" s="47">
        <v>164.5</v>
      </c>
      <c r="G29" s="48">
        <v>2148.87</v>
      </c>
      <c r="H29" s="176">
        <v>1600</v>
      </c>
      <c r="I29" s="32">
        <v>14.9</v>
      </c>
      <c r="J29" s="29">
        <v>0.9</v>
      </c>
      <c r="K29" s="33">
        <v>99.54</v>
      </c>
      <c r="L29" s="48">
        <v>1693.68</v>
      </c>
      <c r="M29" s="158">
        <v>572</v>
      </c>
      <c r="N29" s="53">
        <v>44.6</v>
      </c>
      <c r="O29" s="52">
        <v>3.2</v>
      </c>
      <c r="P29" s="54">
        <v>27.11</v>
      </c>
      <c r="Q29" s="159">
        <v>378.77</v>
      </c>
    </row>
    <row r="30" spans="1:17" x14ac:dyDescent="0.15">
      <c r="A30" s="127"/>
      <c r="B30" s="128"/>
      <c r="D30" s="53"/>
      <c r="G30" s="47"/>
      <c r="I30" s="53"/>
      <c r="K30" s="55"/>
      <c r="L30" s="47"/>
      <c r="N30" s="53"/>
      <c r="Q30" s="55"/>
    </row>
    <row r="31" spans="1:17" x14ac:dyDescent="0.15">
      <c r="A31" s="127"/>
      <c r="B31" s="128"/>
      <c r="D31" s="53"/>
      <c r="G31" s="47"/>
      <c r="I31" s="53"/>
      <c r="K31" s="55"/>
      <c r="L31" s="47"/>
      <c r="N31" s="53"/>
      <c r="Q31" s="55"/>
    </row>
    <row r="32" spans="1:17" x14ac:dyDescent="0.15">
      <c r="A32" s="127"/>
      <c r="B32" s="128"/>
      <c r="D32" s="53"/>
      <c r="G32" s="47"/>
      <c r="I32" s="53"/>
      <c r="K32" s="55"/>
      <c r="L32" s="47"/>
      <c r="N32" s="53"/>
      <c r="Q32" s="55"/>
    </row>
    <row r="33" spans="1:17" x14ac:dyDescent="0.15">
      <c r="A33" s="127"/>
      <c r="B33" s="128"/>
      <c r="D33" s="53"/>
      <c r="G33" s="47"/>
      <c r="I33" s="53"/>
      <c r="K33" s="55"/>
      <c r="L33" s="47"/>
      <c r="N33" s="53"/>
      <c r="Q33" s="55"/>
    </row>
    <row r="34" spans="1:17" x14ac:dyDescent="0.15">
      <c r="A34" s="127"/>
      <c r="B34" s="128"/>
      <c r="D34" s="53"/>
      <c r="G34" s="47"/>
      <c r="I34" s="53"/>
      <c r="K34" s="55"/>
      <c r="L34" s="47"/>
      <c r="N34" s="53"/>
      <c r="Q34" s="55"/>
    </row>
    <row r="35" spans="1:17" x14ac:dyDescent="0.15">
      <c r="A35" s="127"/>
      <c r="B35" s="128"/>
      <c r="D35" s="53"/>
      <c r="G35" s="47"/>
      <c r="I35" s="53"/>
      <c r="K35" s="55"/>
      <c r="L35" s="47"/>
      <c r="N35" s="53"/>
      <c r="Q35" s="55"/>
    </row>
    <row r="36" spans="1:17" x14ac:dyDescent="0.15">
      <c r="A36" s="127"/>
      <c r="B36" s="128"/>
      <c r="D36" s="53"/>
      <c r="G36" s="47"/>
      <c r="I36" s="53"/>
      <c r="K36" s="55"/>
      <c r="L36" s="47"/>
      <c r="N36" s="53"/>
      <c r="Q36" s="55"/>
    </row>
    <row r="37" spans="1:17" x14ac:dyDescent="0.15">
      <c r="A37" s="127"/>
      <c r="B37" s="128"/>
      <c r="D37" s="53"/>
      <c r="G37" s="47"/>
      <c r="I37" s="53"/>
      <c r="K37" s="55"/>
      <c r="L37" s="47"/>
      <c r="N37" s="53"/>
      <c r="Q37" s="55"/>
    </row>
    <row r="38" spans="1:17" x14ac:dyDescent="0.15">
      <c r="A38" s="127"/>
      <c r="B38" s="128"/>
      <c r="D38" s="53"/>
      <c r="G38" s="47"/>
      <c r="I38" s="53"/>
      <c r="K38" s="55"/>
      <c r="L38" s="47"/>
      <c r="N38" s="53"/>
      <c r="Q38" s="55"/>
    </row>
    <row r="39" spans="1:17" x14ac:dyDescent="0.15">
      <c r="A39" s="127"/>
      <c r="B39" s="128"/>
      <c r="D39" s="53"/>
      <c r="G39" s="47"/>
      <c r="I39" s="53"/>
      <c r="K39" s="55"/>
      <c r="L39" s="47"/>
      <c r="N39" s="53"/>
      <c r="Q39" s="55"/>
    </row>
    <row r="40" spans="1:17" x14ac:dyDescent="0.15">
      <c r="A40" s="127"/>
      <c r="B40" s="128"/>
      <c r="D40" s="53"/>
      <c r="G40" s="47"/>
      <c r="I40" s="53"/>
      <c r="K40" s="55"/>
      <c r="L40" s="47"/>
      <c r="N40" s="53"/>
      <c r="Q40" s="55"/>
    </row>
    <row r="41" spans="1:17" x14ac:dyDescent="0.15">
      <c r="A41" s="127"/>
      <c r="B41" s="128"/>
      <c r="D41" s="53"/>
      <c r="G41" s="47"/>
      <c r="I41" s="53"/>
      <c r="K41" s="55"/>
      <c r="L41" s="47"/>
      <c r="N41" s="53"/>
      <c r="Q41" s="55"/>
    </row>
    <row r="42" spans="1:17" x14ac:dyDescent="0.15">
      <c r="A42" s="127"/>
      <c r="B42" s="128"/>
      <c r="D42" s="53"/>
      <c r="G42" s="47"/>
      <c r="I42" s="53"/>
      <c r="K42" s="55"/>
      <c r="L42" s="47"/>
      <c r="N42" s="53"/>
      <c r="Q42" s="55"/>
    </row>
    <row r="43" spans="1:17" x14ac:dyDescent="0.15">
      <c r="A43" s="127"/>
      <c r="B43" s="128"/>
      <c r="D43" s="53"/>
      <c r="G43" s="47"/>
      <c r="I43" s="53"/>
      <c r="K43" s="55"/>
      <c r="L43" s="47"/>
      <c r="N43" s="53"/>
      <c r="Q43" s="55"/>
    </row>
    <row r="44" spans="1:17" x14ac:dyDescent="0.15">
      <c r="A44" s="127"/>
      <c r="B44" s="128"/>
      <c r="D44" s="53"/>
      <c r="G44" s="47"/>
      <c r="I44" s="53"/>
      <c r="K44" s="55"/>
      <c r="L44" s="47"/>
      <c r="N44" s="53"/>
      <c r="Q44" s="55"/>
    </row>
    <row r="45" spans="1:17" x14ac:dyDescent="0.15">
      <c r="A45" s="127"/>
      <c r="B45" s="128"/>
      <c r="D45" s="53"/>
      <c r="G45" s="47"/>
      <c r="I45" s="53"/>
      <c r="K45" s="55"/>
      <c r="L45" s="47"/>
      <c r="N45" s="53"/>
      <c r="Q45" s="55"/>
    </row>
    <row r="46" spans="1:17" x14ac:dyDescent="0.15">
      <c r="A46" s="127"/>
      <c r="B46" s="128"/>
      <c r="D46" s="53"/>
      <c r="G46" s="47"/>
      <c r="I46" s="53"/>
      <c r="K46" s="55"/>
      <c r="L46" s="47"/>
      <c r="N46" s="53"/>
      <c r="Q46" s="55"/>
    </row>
    <row r="47" spans="1:17" x14ac:dyDescent="0.15">
      <c r="A47" s="127"/>
      <c r="B47" s="128"/>
      <c r="D47" s="53"/>
      <c r="G47" s="47"/>
      <c r="I47" s="53"/>
      <c r="K47" s="55"/>
      <c r="L47" s="47"/>
      <c r="N47" s="53"/>
      <c r="Q47" s="55"/>
    </row>
    <row r="48" spans="1:17" x14ac:dyDescent="0.15">
      <c r="A48" s="127"/>
      <c r="B48" s="128"/>
      <c r="D48" s="53"/>
      <c r="G48" s="47"/>
      <c r="I48" s="53"/>
      <c r="K48" s="55"/>
      <c r="L48" s="47"/>
      <c r="N48" s="53"/>
      <c r="Q48" s="55"/>
    </row>
    <row r="49" spans="1:17" x14ac:dyDescent="0.15">
      <c r="A49" s="127"/>
      <c r="B49" s="128"/>
      <c r="D49" s="53"/>
      <c r="G49" s="47"/>
      <c r="I49" s="53"/>
      <c r="K49" s="55"/>
      <c r="L49" s="47"/>
      <c r="N49" s="53"/>
      <c r="Q49" s="55"/>
    </row>
    <row r="50" spans="1:17" x14ac:dyDescent="0.15">
      <c r="A50" s="127"/>
      <c r="B50" s="128"/>
      <c r="D50" s="53"/>
      <c r="G50" s="47"/>
      <c r="I50" s="53"/>
      <c r="K50" s="55"/>
      <c r="L50" s="47"/>
      <c r="N50" s="53"/>
      <c r="Q50" s="55"/>
    </row>
    <row r="51" spans="1:17" x14ac:dyDescent="0.15">
      <c r="A51" s="127"/>
      <c r="B51" s="128"/>
      <c r="D51" s="53"/>
      <c r="G51" s="47"/>
      <c r="I51" s="53"/>
      <c r="K51" s="55"/>
      <c r="L51" s="47"/>
      <c r="N51" s="53"/>
      <c r="Q51" s="55"/>
    </row>
    <row r="52" spans="1:17" x14ac:dyDescent="0.15">
      <c r="A52" s="127"/>
      <c r="B52" s="128"/>
      <c r="D52" s="53"/>
      <c r="G52" s="47"/>
      <c r="I52" s="53"/>
      <c r="K52" s="55"/>
      <c r="L52" s="47"/>
      <c r="N52" s="53"/>
      <c r="Q52" s="55"/>
    </row>
    <row r="53" spans="1:17" x14ac:dyDescent="0.15">
      <c r="A53" s="127"/>
      <c r="B53" s="128"/>
      <c r="D53" s="53"/>
      <c r="G53" s="47"/>
      <c r="I53" s="53"/>
      <c r="K53" s="55"/>
      <c r="L53" s="47"/>
      <c r="N53" s="53"/>
      <c r="Q53" s="55"/>
    </row>
    <row r="54" spans="1:17" x14ac:dyDescent="0.15">
      <c r="A54" s="127"/>
      <c r="B54" s="128"/>
      <c r="D54" s="53"/>
      <c r="G54" s="47"/>
      <c r="I54" s="53"/>
      <c r="K54" s="55"/>
      <c r="L54" s="47"/>
      <c r="N54" s="53"/>
      <c r="Q54" s="55"/>
    </row>
    <row r="55" spans="1:17" x14ac:dyDescent="0.15">
      <c r="A55" s="127"/>
      <c r="B55" s="128"/>
      <c r="D55" s="53"/>
      <c r="G55" s="47"/>
      <c r="I55" s="53"/>
      <c r="K55" s="55"/>
      <c r="L55" s="47"/>
      <c r="N55" s="53"/>
      <c r="Q55" s="55"/>
    </row>
    <row r="56" spans="1:17" x14ac:dyDescent="0.15">
      <c r="A56" s="127"/>
      <c r="B56" s="128"/>
      <c r="D56" s="53"/>
      <c r="G56" s="47"/>
      <c r="I56" s="53"/>
      <c r="K56" s="55"/>
      <c r="L56" s="47"/>
      <c r="N56" s="53"/>
      <c r="Q56" s="55"/>
    </row>
    <row r="57" spans="1:17" x14ac:dyDescent="0.15">
      <c r="A57" s="127"/>
      <c r="B57" s="128"/>
      <c r="D57" s="53"/>
      <c r="G57" s="47"/>
      <c r="I57" s="53"/>
      <c r="K57" s="55"/>
      <c r="L57" s="47"/>
      <c r="N57" s="53"/>
      <c r="Q57" s="55"/>
    </row>
    <row r="58" spans="1:17" x14ac:dyDescent="0.15">
      <c r="A58" s="127"/>
      <c r="B58" s="128"/>
      <c r="D58" s="53"/>
      <c r="G58" s="47"/>
      <c r="I58" s="53"/>
      <c r="K58" s="55"/>
      <c r="L58" s="47"/>
      <c r="N58" s="53"/>
      <c r="Q58" s="55"/>
    </row>
    <row r="59" spans="1:17" x14ac:dyDescent="0.15">
      <c r="A59" s="127"/>
      <c r="B59" s="128"/>
      <c r="D59" s="53"/>
      <c r="G59" s="47"/>
      <c r="I59" s="53"/>
      <c r="K59" s="55"/>
      <c r="L59" s="47"/>
      <c r="N59" s="53"/>
      <c r="Q59" s="55"/>
    </row>
    <row r="60" spans="1:17" x14ac:dyDescent="0.15">
      <c r="A60" s="127"/>
      <c r="B60" s="128"/>
      <c r="D60" s="53"/>
      <c r="G60" s="47"/>
      <c r="I60" s="53"/>
      <c r="K60" s="55"/>
      <c r="L60" s="47"/>
      <c r="N60" s="53"/>
      <c r="Q60" s="55"/>
    </row>
    <row r="61" spans="1:17" x14ac:dyDescent="0.15">
      <c r="A61" s="127"/>
      <c r="B61" s="128"/>
      <c r="D61" s="53"/>
      <c r="G61" s="47"/>
      <c r="I61" s="53"/>
      <c r="K61" s="55"/>
      <c r="L61" s="47"/>
      <c r="N61" s="53"/>
      <c r="Q61" s="55"/>
    </row>
    <row r="62" spans="1:17" x14ac:dyDescent="0.15">
      <c r="A62" s="127"/>
      <c r="B62" s="128"/>
      <c r="D62" s="53"/>
      <c r="G62" s="47"/>
      <c r="I62" s="53"/>
      <c r="K62" s="55"/>
      <c r="L62" s="47"/>
      <c r="N62" s="53"/>
      <c r="Q62" s="55"/>
    </row>
    <row r="63" spans="1:17" x14ac:dyDescent="0.15">
      <c r="A63" s="127"/>
      <c r="B63" s="128"/>
      <c r="D63" s="53"/>
      <c r="G63" s="47"/>
      <c r="I63" s="53"/>
      <c r="K63" s="55"/>
      <c r="L63" s="47"/>
      <c r="N63" s="53"/>
      <c r="Q63" s="55"/>
    </row>
  </sheetData>
  <mergeCells count="5">
    <mergeCell ref="M2:Q2"/>
    <mergeCell ref="A3:B3"/>
    <mergeCell ref="A2:B2"/>
    <mergeCell ref="C2:G2"/>
    <mergeCell ref="H2:L2"/>
  </mergeCells>
  <phoneticPr fontId="2"/>
  <pageMargins left="0.6692913385826772" right="0.47244094488188981" top="0.98425196850393704" bottom="0.98425196850393704" header="0.51181102362204722" footer="0.51181102362204722"/>
  <pageSetup paperSize="9" scale="56" fitToHeight="0" orientation="landscape" r:id="rId1"/>
  <headerFooter alignWithMargins="0"/>
  <customProperties>
    <customPr name="layoutContexts" r:id="rId2"/>
  </customProperties>
  <ignoredErrors>
    <ignoredError sqref="C24:Q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8"/>
  <sheetViews>
    <sheetView zoomScaleNormal="100" workbookViewId="0">
      <pane xSplit="17" ySplit="3" topLeftCell="R4" activePane="bottomRight" state="frozen"/>
      <selection pane="topRight" activeCell="R1" sqref="R1"/>
      <selection pane="bottomLeft" activeCell="A4" sqref="A4"/>
      <selection pane="bottomRight"/>
    </sheetView>
  </sheetViews>
  <sheetFormatPr defaultRowHeight="13.5" x14ac:dyDescent="0.15"/>
  <cols>
    <col min="1" max="1" width="6.625" style="87" customWidth="1"/>
    <col min="2" max="2" width="4.625" style="56" customWidth="1"/>
    <col min="3" max="3" width="9.625" style="56" customWidth="1"/>
    <col min="4" max="5" width="7.625" style="56" customWidth="1"/>
    <col min="6" max="7" width="10.75" style="56" customWidth="1"/>
    <col min="8" max="8" width="9.625" style="80" customWidth="1"/>
    <col min="9" max="10" width="7.625" style="36" customWidth="1"/>
    <col min="11" max="11" width="10.75" style="37" customWidth="1"/>
    <col min="12" max="12" width="10.75" style="94" customWidth="1"/>
    <col min="13" max="13" width="9.625" style="56" customWidth="1"/>
    <col min="14" max="14" width="7.625" style="70" customWidth="1"/>
    <col min="15" max="15" width="7.625" style="62" customWidth="1"/>
    <col min="16" max="16" width="10.75" style="73" customWidth="1"/>
    <col min="17" max="17" width="10.75" style="69" customWidth="1"/>
    <col min="18" max="16384" width="9" style="56"/>
  </cols>
  <sheetData>
    <row r="1" spans="1:17" ht="22.5" customHeight="1" x14ac:dyDescent="0.15">
      <c r="A1" s="142" t="s">
        <v>20</v>
      </c>
      <c r="C1" s="138"/>
    </row>
    <row r="2" spans="1:17" s="4" customFormat="1" x14ac:dyDescent="0.15">
      <c r="A2" s="200"/>
      <c r="B2" s="200"/>
      <c r="C2" s="197" t="s">
        <v>34</v>
      </c>
      <c r="D2" s="198"/>
      <c r="E2" s="198"/>
      <c r="F2" s="198"/>
      <c r="G2" s="199"/>
      <c r="H2" s="190" t="s">
        <v>33</v>
      </c>
      <c r="I2" s="191"/>
      <c r="J2" s="191"/>
      <c r="K2" s="191"/>
      <c r="L2" s="192"/>
      <c r="M2" s="190" t="s">
        <v>32</v>
      </c>
      <c r="N2" s="191"/>
      <c r="O2" s="191"/>
      <c r="P2" s="191"/>
      <c r="Q2" s="192"/>
    </row>
    <row r="3" spans="1:17" s="10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0" t="s">
        <v>21</v>
      </c>
      <c r="G3" s="100" t="s">
        <v>15</v>
      </c>
      <c r="H3" s="98" t="s">
        <v>14</v>
      </c>
      <c r="I3" s="99" t="s">
        <v>0</v>
      </c>
      <c r="J3" s="99" t="s">
        <v>1</v>
      </c>
      <c r="K3" s="100" t="s">
        <v>21</v>
      </c>
      <c r="L3" s="100" t="s">
        <v>15</v>
      </c>
      <c r="M3" s="98" t="s">
        <v>14</v>
      </c>
      <c r="N3" s="123" t="s">
        <v>0</v>
      </c>
      <c r="O3" s="123" t="s">
        <v>1</v>
      </c>
      <c r="P3" s="124" t="s">
        <v>21</v>
      </c>
      <c r="Q3" s="109" t="s">
        <v>15</v>
      </c>
    </row>
    <row r="4" spans="1:17" s="107" customFormat="1" ht="12" customHeight="1" x14ac:dyDescent="0.15">
      <c r="A4" s="151"/>
      <c r="B4" s="151"/>
      <c r="C4" s="152"/>
      <c r="D4" s="153" t="s">
        <v>13</v>
      </c>
      <c r="E4" s="153" t="s">
        <v>13</v>
      </c>
      <c r="F4" s="150" t="s">
        <v>24</v>
      </c>
      <c r="G4" s="150" t="s">
        <v>24</v>
      </c>
      <c r="H4" s="146"/>
      <c r="I4" s="147" t="s">
        <v>13</v>
      </c>
      <c r="J4" s="147" t="s">
        <v>13</v>
      </c>
      <c r="K4" s="150" t="s">
        <v>24</v>
      </c>
      <c r="L4" s="154" t="s">
        <v>24</v>
      </c>
      <c r="M4" s="156"/>
      <c r="N4" s="153" t="s">
        <v>13</v>
      </c>
      <c r="O4" s="153" t="s">
        <v>13</v>
      </c>
      <c r="P4" s="150" t="s">
        <v>24</v>
      </c>
      <c r="Q4" s="149" t="s">
        <v>24</v>
      </c>
    </row>
    <row r="5" spans="1:17" s="4" customFormat="1" x14ac:dyDescent="0.15">
      <c r="A5" s="3">
        <v>2022</v>
      </c>
      <c r="B5" s="4">
        <v>4</v>
      </c>
      <c r="C5" s="64">
        <v>1518</v>
      </c>
      <c r="D5" s="13">
        <v>25.8</v>
      </c>
      <c r="E5" s="14">
        <v>1.5</v>
      </c>
      <c r="F5" s="6">
        <v>93.87</v>
      </c>
      <c r="G5" s="157">
        <v>1569.78</v>
      </c>
      <c r="H5" s="80">
        <v>1249</v>
      </c>
      <c r="I5" s="36">
        <v>24.1</v>
      </c>
      <c r="J5" s="36">
        <v>0.8</v>
      </c>
      <c r="K5" s="41">
        <v>54.01</v>
      </c>
      <c r="L5" s="37">
        <v>1551.96</v>
      </c>
      <c r="M5" s="67">
        <v>375</v>
      </c>
      <c r="N5" s="70">
        <v>66.5</v>
      </c>
      <c r="O5" s="62">
        <v>4.2</v>
      </c>
      <c r="P5" s="73">
        <v>19.600000000000001</v>
      </c>
      <c r="Q5" s="60">
        <v>309.73</v>
      </c>
    </row>
    <row r="6" spans="1:17" s="4" customFormat="1" x14ac:dyDescent="0.15">
      <c r="A6" s="163">
        <v>2022</v>
      </c>
      <c r="B6" s="4">
        <v>5</v>
      </c>
      <c r="C6" s="64">
        <v>1519</v>
      </c>
      <c r="D6" s="13">
        <v>25</v>
      </c>
      <c r="E6" s="14">
        <v>1.5</v>
      </c>
      <c r="F6" s="6">
        <v>97.17</v>
      </c>
      <c r="G6" s="157">
        <v>1572.76</v>
      </c>
      <c r="H6" s="80">
        <v>1248</v>
      </c>
      <c r="I6" s="36">
        <v>22.3</v>
      </c>
      <c r="J6" s="36">
        <v>0.8</v>
      </c>
      <c r="K6" s="41">
        <v>58.3</v>
      </c>
      <c r="L6" s="37">
        <v>1545.28</v>
      </c>
      <c r="M6" s="67">
        <v>384</v>
      </c>
      <c r="N6" s="70">
        <v>65.3</v>
      </c>
      <c r="O6" s="62">
        <v>4.2</v>
      </c>
      <c r="P6" s="73">
        <v>19.920000000000002</v>
      </c>
      <c r="Q6" s="60">
        <v>309.67</v>
      </c>
    </row>
    <row r="7" spans="1:17" s="4" customFormat="1" x14ac:dyDescent="0.15">
      <c r="A7" s="164">
        <v>2022</v>
      </c>
      <c r="B7" s="4">
        <v>6</v>
      </c>
      <c r="C7" s="64">
        <v>1520</v>
      </c>
      <c r="D7" s="13">
        <v>18.399999999999999</v>
      </c>
      <c r="E7" s="14">
        <v>1.5</v>
      </c>
      <c r="F7" s="6">
        <v>131.56</v>
      </c>
      <c r="G7" s="157">
        <v>1618.91</v>
      </c>
      <c r="H7" s="80">
        <v>1245</v>
      </c>
      <c r="I7" s="36">
        <v>15.5</v>
      </c>
      <c r="J7" s="36">
        <v>0.8</v>
      </c>
      <c r="K7" s="41">
        <v>85.04</v>
      </c>
      <c r="L7" s="37">
        <v>1584.01</v>
      </c>
      <c r="M7" s="67">
        <v>384</v>
      </c>
      <c r="N7" s="70">
        <v>60.1</v>
      </c>
      <c r="O7" s="62">
        <v>3.8</v>
      </c>
      <c r="P7" s="73">
        <v>20.48</v>
      </c>
      <c r="Q7" s="60">
        <v>327.41000000000003</v>
      </c>
    </row>
    <row r="8" spans="1:17" s="4" customFormat="1" x14ac:dyDescent="0.15">
      <c r="A8" s="166">
        <v>2022</v>
      </c>
      <c r="B8" s="4">
        <v>7</v>
      </c>
      <c r="C8" s="64">
        <v>1519</v>
      </c>
      <c r="D8" s="13">
        <v>19.3</v>
      </c>
      <c r="E8" s="14">
        <v>1.6</v>
      </c>
      <c r="F8" s="6">
        <v>131.19999999999999</v>
      </c>
      <c r="G8" s="157">
        <v>1616.79</v>
      </c>
      <c r="H8" s="80">
        <v>1245</v>
      </c>
      <c r="I8" s="36">
        <v>15.7</v>
      </c>
      <c r="J8" s="36">
        <v>0.8</v>
      </c>
      <c r="K8" s="41">
        <v>84.34</v>
      </c>
      <c r="L8" s="37">
        <v>1582.82</v>
      </c>
      <c r="M8" s="67">
        <v>394</v>
      </c>
      <c r="N8" s="70">
        <v>62.1</v>
      </c>
      <c r="O8" s="62">
        <v>4.2</v>
      </c>
      <c r="P8" s="73">
        <v>21.98</v>
      </c>
      <c r="Q8" s="60">
        <v>325.64999999999998</v>
      </c>
    </row>
    <row r="9" spans="1:17" s="4" customFormat="1" x14ac:dyDescent="0.15">
      <c r="A9" s="167">
        <v>2022</v>
      </c>
      <c r="B9" s="4">
        <v>8</v>
      </c>
      <c r="C9" s="64">
        <v>1518</v>
      </c>
      <c r="D9" s="13">
        <v>19.5</v>
      </c>
      <c r="E9" s="14">
        <v>1.6</v>
      </c>
      <c r="F9" s="6">
        <v>131.63999999999999</v>
      </c>
      <c r="G9" s="157">
        <v>1617.81</v>
      </c>
      <c r="H9" s="80">
        <v>1240</v>
      </c>
      <c r="I9" s="36">
        <v>16.2</v>
      </c>
      <c r="J9" s="36">
        <v>0.9</v>
      </c>
      <c r="K9" s="41">
        <v>84.58</v>
      </c>
      <c r="L9" s="37">
        <v>1582.94</v>
      </c>
      <c r="M9" s="67">
        <v>399</v>
      </c>
      <c r="N9" s="70">
        <v>65.3</v>
      </c>
      <c r="O9" s="62">
        <v>4.5</v>
      </c>
      <c r="P9" s="73">
        <v>22.22</v>
      </c>
      <c r="Q9" s="60">
        <v>325.83</v>
      </c>
    </row>
    <row r="10" spans="1:17" s="4" customFormat="1" x14ac:dyDescent="0.15">
      <c r="A10" s="168">
        <v>2022</v>
      </c>
      <c r="B10" s="4">
        <v>9</v>
      </c>
      <c r="C10" s="64">
        <v>1511</v>
      </c>
      <c r="D10" s="13">
        <v>18.899999999999999</v>
      </c>
      <c r="E10" s="14">
        <v>1.5</v>
      </c>
      <c r="F10" s="6">
        <v>125.96</v>
      </c>
      <c r="G10" s="157">
        <v>1586.77</v>
      </c>
      <c r="H10" s="80">
        <v>1243</v>
      </c>
      <c r="I10" s="36">
        <v>15.4</v>
      </c>
      <c r="J10" s="36">
        <v>0.8</v>
      </c>
      <c r="K10" s="41">
        <v>83.66</v>
      </c>
      <c r="L10" s="37">
        <v>1568.5</v>
      </c>
      <c r="M10" s="67">
        <v>400</v>
      </c>
      <c r="N10" s="70">
        <v>63.4</v>
      </c>
      <c r="O10" s="62">
        <v>4.0999999999999996</v>
      </c>
      <c r="P10" s="73">
        <v>21.44</v>
      </c>
      <c r="Q10" s="60">
        <v>327.99</v>
      </c>
    </row>
    <row r="11" spans="1:17" s="4" customFormat="1" x14ac:dyDescent="0.15">
      <c r="A11" s="169">
        <v>2022</v>
      </c>
      <c r="B11" s="4">
        <v>10</v>
      </c>
      <c r="C11" s="64">
        <v>1510</v>
      </c>
      <c r="D11" s="13">
        <v>19.600000000000001</v>
      </c>
      <c r="E11" s="14">
        <v>1.5</v>
      </c>
      <c r="F11" s="6">
        <v>125.36</v>
      </c>
      <c r="G11" s="157">
        <v>1584.62</v>
      </c>
      <c r="H11" s="80">
        <v>1242</v>
      </c>
      <c r="I11" s="36">
        <v>15.5</v>
      </c>
      <c r="J11" s="36">
        <v>0.8</v>
      </c>
      <c r="K11" s="41">
        <v>83.92</v>
      </c>
      <c r="L11" s="37">
        <v>1571.11</v>
      </c>
      <c r="M11" s="67">
        <v>409</v>
      </c>
      <c r="N11" s="70">
        <v>81.099999999999994</v>
      </c>
      <c r="O11" s="62">
        <v>4.5999999999999996</v>
      </c>
      <c r="P11" s="73">
        <v>18.22</v>
      </c>
      <c r="Q11" s="60">
        <v>322</v>
      </c>
    </row>
    <row r="12" spans="1:17" s="4" customFormat="1" x14ac:dyDescent="0.15">
      <c r="A12" s="170">
        <v>2022</v>
      </c>
      <c r="B12" s="4">
        <v>11</v>
      </c>
      <c r="C12" s="64">
        <v>1510</v>
      </c>
      <c r="D12" s="13">
        <v>20.100000000000001</v>
      </c>
      <c r="E12" s="14">
        <v>1.6</v>
      </c>
      <c r="F12" s="6">
        <v>125.93</v>
      </c>
      <c r="G12" s="157">
        <v>1584.18</v>
      </c>
      <c r="H12" s="80">
        <v>1242</v>
      </c>
      <c r="I12" s="36">
        <v>15.9</v>
      </c>
      <c r="J12" s="36">
        <v>0.9</v>
      </c>
      <c r="K12" s="41">
        <v>83.85</v>
      </c>
      <c r="L12" s="37">
        <v>1563.29</v>
      </c>
      <c r="M12" s="67">
        <v>416</v>
      </c>
      <c r="N12" s="70">
        <v>82.8</v>
      </c>
      <c r="O12" s="62">
        <v>4.9000000000000004</v>
      </c>
      <c r="P12" s="73">
        <v>18.93</v>
      </c>
      <c r="Q12" s="60">
        <v>321.66000000000003</v>
      </c>
    </row>
    <row r="13" spans="1:17" s="4" customFormat="1" x14ac:dyDescent="0.15">
      <c r="A13" s="171">
        <v>2022</v>
      </c>
      <c r="B13" s="4">
        <v>12</v>
      </c>
      <c r="C13" s="64">
        <v>1510</v>
      </c>
      <c r="D13" s="13">
        <v>19.100000000000001</v>
      </c>
      <c r="E13" s="14">
        <v>1.5</v>
      </c>
      <c r="F13" s="6">
        <v>126.32</v>
      </c>
      <c r="G13" s="157">
        <v>1585.75</v>
      </c>
      <c r="H13" s="80">
        <v>1238</v>
      </c>
      <c r="I13" s="36">
        <v>15.5</v>
      </c>
      <c r="J13" s="36">
        <v>0.8</v>
      </c>
      <c r="K13" s="41">
        <v>83.44</v>
      </c>
      <c r="L13" s="37">
        <v>1561.28</v>
      </c>
      <c r="M13" s="67">
        <v>423</v>
      </c>
      <c r="N13" s="70">
        <v>77.7</v>
      </c>
      <c r="O13" s="62">
        <v>4.3</v>
      </c>
      <c r="P13" s="73">
        <v>17.66</v>
      </c>
      <c r="Q13" s="60">
        <v>318.62</v>
      </c>
    </row>
    <row r="14" spans="1:17" s="4" customFormat="1" x14ac:dyDescent="0.15">
      <c r="A14" s="172">
        <v>2023</v>
      </c>
      <c r="B14" s="4">
        <v>1</v>
      </c>
      <c r="C14" s="64">
        <v>1510</v>
      </c>
      <c r="D14" s="13">
        <v>19.899999999999999</v>
      </c>
      <c r="E14" s="14">
        <v>1.6</v>
      </c>
      <c r="F14" s="6">
        <v>126.82</v>
      </c>
      <c r="G14" s="157">
        <v>1585.24</v>
      </c>
      <c r="H14" s="80">
        <v>1239</v>
      </c>
      <c r="I14" s="36">
        <v>15.9</v>
      </c>
      <c r="J14" s="36">
        <v>0.9</v>
      </c>
      <c r="K14" s="41">
        <v>83.29</v>
      </c>
      <c r="L14" s="37">
        <v>1555.03</v>
      </c>
      <c r="M14" s="67">
        <v>440</v>
      </c>
      <c r="N14" s="70">
        <v>100</v>
      </c>
      <c r="O14" s="62">
        <v>5.0999999999999996</v>
      </c>
      <c r="P14" s="73">
        <v>15</v>
      </c>
      <c r="Q14" s="60">
        <v>291.26</v>
      </c>
    </row>
    <row r="15" spans="1:17" s="4" customFormat="1" x14ac:dyDescent="0.15">
      <c r="A15" s="173">
        <v>2023</v>
      </c>
      <c r="B15" s="4">
        <v>2</v>
      </c>
      <c r="C15" s="64">
        <v>1508</v>
      </c>
      <c r="D15" s="13">
        <v>20.100000000000001</v>
      </c>
      <c r="E15" s="14">
        <v>1.6</v>
      </c>
      <c r="F15" s="6">
        <v>125.74</v>
      </c>
      <c r="G15" s="157">
        <v>1580.79</v>
      </c>
      <c r="H15" s="80">
        <v>1236</v>
      </c>
      <c r="I15" s="36">
        <v>16.399999999999999</v>
      </c>
      <c r="J15" s="36">
        <v>0.9</v>
      </c>
      <c r="K15" s="41">
        <v>82.37</v>
      </c>
      <c r="L15" s="37">
        <v>1553.48</v>
      </c>
      <c r="M15" s="67">
        <v>439</v>
      </c>
      <c r="N15" s="70">
        <v>100.2</v>
      </c>
      <c r="O15" s="62">
        <v>5.0999999999999996</v>
      </c>
      <c r="P15" s="73">
        <v>14.79</v>
      </c>
      <c r="Q15" s="60">
        <v>290.92</v>
      </c>
    </row>
    <row r="16" spans="1:17" s="4" customFormat="1" x14ac:dyDescent="0.15">
      <c r="A16" s="174">
        <v>2023</v>
      </c>
      <c r="B16" s="4">
        <v>3</v>
      </c>
      <c r="C16" s="64">
        <v>1512</v>
      </c>
      <c r="D16" s="13">
        <v>19.8</v>
      </c>
      <c r="E16" s="14">
        <v>1.6</v>
      </c>
      <c r="F16" s="6">
        <v>124.79</v>
      </c>
      <c r="G16" s="157">
        <v>1569.07</v>
      </c>
      <c r="H16" s="80">
        <v>1235</v>
      </c>
      <c r="I16" s="36">
        <v>15.8</v>
      </c>
      <c r="J16" s="36">
        <v>0.9</v>
      </c>
      <c r="K16" s="41">
        <v>85.16</v>
      </c>
      <c r="L16" s="37">
        <v>1550.83</v>
      </c>
      <c r="M16" s="67">
        <v>439</v>
      </c>
      <c r="N16" s="70">
        <v>91.9</v>
      </c>
      <c r="O16" s="62">
        <v>4.7</v>
      </c>
      <c r="P16" s="73">
        <v>16.07</v>
      </c>
      <c r="Q16" s="60">
        <v>313.68</v>
      </c>
    </row>
    <row r="17" spans="1:17" s="4" customFormat="1" x14ac:dyDescent="0.15">
      <c r="A17" s="177">
        <v>2023</v>
      </c>
      <c r="B17" s="4">
        <v>4</v>
      </c>
      <c r="C17" s="64">
        <v>1512</v>
      </c>
      <c r="D17" s="13">
        <v>20.100000000000001</v>
      </c>
      <c r="E17" s="14">
        <v>1.6</v>
      </c>
      <c r="F17" s="6">
        <v>124.83</v>
      </c>
      <c r="G17" s="157">
        <v>1572.08</v>
      </c>
      <c r="H17" s="80">
        <v>1238</v>
      </c>
      <c r="I17" s="36">
        <v>15.8</v>
      </c>
      <c r="J17" s="36">
        <v>0.9</v>
      </c>
      <c r="K17" s="41">
        <v>86.51</v>
      </c>
      <c r="L17" s="37">
        <v>1559.13</v>
      </c>
      <c r="M17" s="67">
        <v>446</v>
      </c>
      <c r="N17" s="70">
        <v>86</v>
      </c>
      <c r="O17" s="62">
        <v>4.7</v>
      </c>
      <c r="P17" s="73">
        <v>16.96</v>
      </c>
      <c r="Q17" s="60">
        <v>311.87</v>
      </c>
    </row>
    <row r="18" spans="1:17" s="4" customFormat="1" x14ac:dyDescent="0.15">
      <c r="A18" s="178">
        <v>2023</v>
      </c>
      <c r="B18" s="4">
        <v>5</v>
      </c>
      <c r="C18" s="64">
        <v>1511</v>
      </c>
      <c r="D18" s="13">
        <v>20.3</v>
      </c>
      <c r="E18" s="14">
        <v>1.6</v>
      </c>
      <c r="F18" s="6">
        <v>125.53</v>
      </c>
      <c r="G18" s="157">
        <v>1576.46</v>
      </c>
      <c r="H18" s="80">
        <v>1235</v>
      </c>
      <c r="I18" s="36">
        <v>16</v>
      </c>
      <c r="J18" s="36">
        <v>0.9</v>
      </c>
      <c r="K18" s="41">
        <v>85.05</v>
      </c>
      <c r="L18" s="37">
        <v>1558.19</v>
      </c>
      <c r="M18" s="67">
        <v>451</v>
      </c>
      <c r="N18" s="70">
        <v>93.7</v>
      </c>
      <c r="O18" s="62">
        <v>4.9000000000000004</v>
      </c>
      <c r="P18" s="73">
        <v>15.92</v>
      </c>
      <c r="Q18" s="60">
        <v>307.5</v>
      </c>
    </row>
    <row r="19" spans="1:17" s="4" customFormat="1" x14ac:dyDescent="0.15">
      <c r="A19" s="179">
        <v>2023</v>
      </c>
      <c r="B19" s="4">
        <v>6</v>
      </c>
      <c r="C19" s="64">
        <v>1516</v>
      </c>
      <c r="D19" s="13">
        <v>19.7</v>
      </c>
      <c r="E19" s="14">
        <v>1.7</v>
      </c>
      <c r="F19" s="6">
        <v>136.04</v>
      </c>
      <c r="G19" s="157">
        <v>1607.82</v>
      </c>
      <c r="H19" s="80">
        <v>1229</v>
      </c>
      <c r="I19" s="36">
        <v>15.2</v>
      </c>
      <c r="J19" s="36">
        <v>0.9</v>
      </c>
      <c r="K19" s="41">
        <v>94.15</v>
      </c>
      <c r="L19" s="37">
        <v>1597.62</v>
      </c>
      <c r="M19" s="67">
        <v>450</v>
      </c>
      <c r="N19" s="70">
        <v>117.8</v>
      </c>
      <c r="O19" s="62">
        <v>5</v>
      </c>
      <c r="P19" s="73">
        <v>13.56</v>
      </c>
      <c r="Q19" s="60">
        <v>319.48</v>
      </c>
    </row>
    <row r="20" spans="1:17" s="4" customFormat="1" x14ac:dyDescent="0.15">
      <c r="A20" s="180">
        <v>2023</v>
      </c>
      <c r="B20" s="4">
        <v>7</v>
      </c>
      <c r="C20" s="64">
        <v>1516</v>
      </c>
      <c r="D20" s="13">
        <v>20</v>
      </c>
      <c r="E20" s="14">
        <v>1.7</v>
      </c>
      <c r="F20" s="6">
        <v>135.93</v>
      </c>
      <c r="G20" s="157">
        <v>1608.71</v>
      </c>
      <c r="H20" s="80">
        <v>1232</v>
      </c>
      <c r="I20" s="36">
        <v>15</v>
      </c>
      <c r="J20" s="36">
        <v>0.9</v>
      </c>
      <c r="K20" s="41">
        <v>96.28</v>
      </c>
      <c r="L20" s="37">
        <v>1590.31</v>
      </c>
      <c r="M20" s="67">
        <v>459</v>
      </c>
      <c r="N20" s="70">
        <v>109.5</v>
      </c>
      <c r="O20" s="62">
        <v>4.8</v>
      </c>
      <c r="P20" s="73">
        <v>13.88</v>
      </c>
      <c r="Q20" s="60">
        <v>319.45999999999998</v>
      </c>
    </row>
    <row r="21" spans="1:17" s="4" customFormat="1" x14ac:dyDescent="0.15">
      <c r="A21" s="181">
        <v>2023</v>
      </c>
      <c r="B21" s="4">
        <v>8</v>
      </c>
      <c r="C21" s="64">
        <v>1515</v>
      </c>
      <c r="D21" s="13">
        <v>20.3</v>
      </c>
      <c r="E21" s="14">
        <v>1.7</v>
      </c>
      <c r="F21" s="6">
        <v>135.61000000000001</v>
      </c>
      <c r="G21" s="157">
        <v>1607.81</v>
      </c>
      <c r="H21" s="80">
        <v>1232</v>
      </c>
      <c r="I21" s="36">
        <v>15.2</v>
      </c>
      <c r="J21" s="36">
        <v>0.9</v>
      </c>
      <c r="K21" s="41">
        <v>96.2</v>
      </c>
      <c r="L21" s="37">
        <v>1592.1</v>
      </c>
      <c r="M21" s="67">
        <v>469</v>
      </c>
      <c r="N21" s="70">
        <v>108.6</v>
      </c>
      <c r="O21" s="62">
        <v>4.5999999999999996</v>
      </c>
      <c r="P21" s="73">
        <v>13.52</v>
      </c>
      <c r="Q21" s="60">
        <v>320.64999999999998</v>
      </c>
    </row>
    <row r="22" spans="1:17" s="4" customFormat="1" x14ac:dyDescent="0.15">
      <c r="A22" s="182">
        <v>2023</v>
      </c>
      <c r="B22" s="4">
        <v>9</v>
      </c>
      <c r="C22" s="64">
        <v>1511</v>
      </c>
      <c r="D22" s="13">
        <v>19.899999999999999</v>
      </c>
      <c r="E22" s="14">
        <v>1.7</v>
      </c>
      <c r="F22" s="6">
        <v>131.78</v>
      </c>
      <c r="G22" s="157">
        <v>1566.55</v>
      </c>
      <c r="H22" s="80">
        <v>1228</v>
      </c>
      <c r="I22" s="36">
        <v>15.4</v>
      </c>
      <c r="J22" s="36">
        <v>0.9</v>
      </c>
      <c r="K22" s="41">
        <v>96.27</v>
      </c>
      <c r="L22" s="37">
        <v>1581.02</v>
      </c>
      <c r="M22" s="67">
        <v>471</v>
      </c>
      <c r="N22" s="70">
        <v>109.2</v>
      </c>
      <c r="O22" s="62">
        <v>4.3</v>
      </c>
      <c r="P22" s="73">
        <v>12.93</v>
      </c>
      <c r="Q22" s="60">
        <v>325.24</v>
      </c>
    </row>
    <row r="23" spans="1:17" s="4" customFormat="1" x14ac:dyDescent="0.15">
      <c r="A23" s="183">
        <v>2023</v>
      </c>
      <c r="B23" s="4">
        <v>10</v>
      </c>
      <c r="C23" s="64">
        <v>1361</v>
      </c>
      <c r="D23" s="13">
        <v>19.3</v>
      </c>
      <c r="E23" s="14">
        <v>1.7</v>
      </c>
      <c r="F23" s="6">
        <v>142.44999999999999</v>
      </c>
      <c r="G23" s="157">
        <v>1645.21</v>
      </c>
      <c r="H23" s="80">
        <v>1381</v>
      </c>
      <c r="I23" s="36">
        <v>15.2</v>
      </c>
      <c r="J23" s="36">
        <v>0.9</v>
      </c>
      <c r="K23" s="41">
        <v>89.71</v>
      </c>
      <c r="L23" s="37">
        <v>1499.65</v>
      </c>
      <c r="M23" s="67">
        <v>475</v>
      </c>
      <c r="N23" s="70">
        <v>79.8</v>
      </c>
      <c r="O23" s="62">
        <v>3.8</v>
      </c>
      <c r="P23" s="73">
        <v>15.26</v>
      </c>
      <c r="Q23" s="60">
        <v>322.97000000000003</v>
      </c>
    </row>
    <row r="24" spans="1:17" s="4" customFormat="1" x14ac:dyDescent="0.15">
      <c r="A24" s="184">
        <v>2023</v>
      </c>
      <c r="B24" s="4">
        <v>11</v>
      </c>
      <c r="C24" s="64">
        <v>1361</v>
      </c>
      <c r="D24" s="13">
        <v>20.399999999999999</v>
      </c>
      <c r="E24" s="14">
        <v>1.8</v>
      </c>
      <c r="F24" s="6">
        <v>141.65</v>
      </c>
      <c r="G24" s="157">
        <v>1642.77</v>
      </c>
      <c r="H24" s="80">
        <v>1384</v>
      </c>
      <c r="I24" s="36">
        <v>15.8</v>
      </c>
      <c r="J24" s="36">
        <v>0.9</v>
      </c>
      <c r="K24" s="41">
        <v>89.36</v>
      </c>
      <c r="L24" s="37">
        <v>1497.5</v>
      </c>
      <c r="M24" s="67">
        <v>481</v>
      </c>
      <c r="N24" s="70">
        <v>74.900000000000006</v>
      </c>
      <c r="O24" s="62">
        <v>4</v>
      </c>
      <c r="P24" s="73">
        <v>17.079999999999998</v>
      </c>
      <c r="Q24" s="60">
        <v>323.58</v>
      </c>
    </row>
    <row r="25" spans="1:17" s="4" customFormat="1" x14ac:dyDescent="0.15">
      <c r="A25" s="185">
        <v>2023</v>
      </c>
      <c r="B25" s="4">
        <v>12</v>
      </c>
      <c r="C25" s="64">
        <v>1361</v>
      </c>
      <c r="D25" s="13">
        <v>20.5</v>
      </c>
      <c r="E25" s="14">
        <v>1.8</v>
      </c>
      <c r="F25" s="6">
        <v>140.38</v>
      </c>
      <c r="G25" s="157">
        <v>1622.93</v>
      </c>
      <c r="H25" s="80">
        <v>1379</v>
      </c>
      <c r="I25" s="36">
        <v>16.100000000000001</v>
      </c>
      <c r="J25" s="36">
        <v>1</v>
      </c>
      <c r="K25" s="41">
        <v>88.08</v>
      </c>
      <c r="L25" s="37">
        <v>1487.22</v>
      </c>
      <c r="M25" s="67">
        <v>483</v>
      </c>
      <c r="N25" s="70">
        <v>59.7</v>
      </c>
      <c r="O25" s="62">
        <v>3.8</v>
      </c>
      <c r="P25" s="73">
        <v>20.98</v>
      </c>
      <c r="Q25" s="60">
        <v>333.7</v>
      </c>
    </row>
    <row r="26" spans="1:17" s="4" customFormat="1" x14ac:dyDescent="0.15">
      <c r="A26" s="186">
        <v>2024</v>
      </c>
      <c r="B26" s="4">
        <v>1</v>
      </c>
      <c r="C26" s="64">
        <v>1362</v>
      </c>
      <c r="D26" s="13">
        <v>21.6</v>
      </c>
      <c r="E26" s="14">
        <v>1.9</v>
      </c>
      <c r="F26" s="6">
        <v>140.36000000000001</v>
      </c>
      <c r="G26" s="157">
        <v>1622.62</v>
      </c>
      <c r="H26" s="80">
        <v>1380</v>
      </c>
      <c r="I26" s="36">
        <v>17.100000000000001</v>
      </c>
      <c r="J26" s="36">
        <v>1</v>
      </c>
      <c r="K26" s="41">
        <v>87.71</v>
      </c>
      <c r="L26" s="37">
        <v>1479.71</v>
      </c>
      <c r="M26" s="67">
        <v>490</v>
      </c>
      <c r="N26" s="70">
        <v>56.8</v>
      </c>
      <c r="O26" s="62">
        <v>3.9</v>
      </c>
      <c r="P26" s="73">
        <v>22.77</v>
      </c>
      <c r="Q26" s="60">
        <v>332.93</v>
      </c>
    </row>
    <row r="27" spans="1:17" s="4" customFormat="1" x14ac:dyDescent="0.15">
      <c r="A27" s="187">
        <v>2024</v>
      </c>
      <c r="B27" s="4">
        <v>2</v>
      </c>
      <c r="C27" s="64">
        <v>1360</v>
      </c>
      <c r="D27" s="13">
        <v>22.4</v>
      </c>
      <c r="E27" s="14">
        <v>1.9</v>
      </c>
      <c r="F27" s="6">
        <v>139.37</v>
      </c>
      <c r="G27" s="157">
        <v>1615.26</v>
      </c>
      <c r="H27" s="80">
        <v>1377</v>
      </c>
      <c r="I27" s="36">
        <v>17.2</v>
      </c>
      <c r="J27" s="36">
        <v>1</v>
      </c>
      <c r="K27" s="41">
        <v>89.38</v>
      </c>
      <c r="L27" s="37">
        <v>1481.32</v>
      </c>
      <c r="M27" s="67">
        <v>489</v>
      </c>
      <c r="N27" s="70">
        <v>59.8</v>
      </c>
      <c r="O27" s="62">
        <v>4.0999999999999996</v>
      </c>
      <c r="P27" s="73">
        <v>22.83</v>
      </c>
      <c r="Q27" s="60">
        <v>332.86</v>
      </c>
    </row>
    <row r="28" spans="1:17" s="4" customFormat="1" x14ac:dyDescent="0.15">
      <c r="A28" s="188">
        <v>2024</v>
      </c>
      <c r="B28" s="4">
        <v>3</v>
      </c>
      <c r="C28" s="64">
        <v>1357</v>
      </c>
      <c r="D28" s="13">
        <v>22.9</v>
      </c>
      <c r="E28" s="14">
        <v>1.9</v>
      </c>
      <c r="F28" s="6">
        <v>134.29</v>
      </c>
      <c r="G28" s="157">
        <v>1580.95</v>
      </c>
      <c r="H28" s="80">
        <v>1367</v>
      </c>
      <c r="I28" s="36">
        <v>17.5</v>
      </c>
      <c r="J28" s="36">
        <v>1</v>
      </c>
      <c r="K28" s="41">
        <v>86.83</v>
      </c>
      <c r="L28" s="37">
        <v>1460.14</v>
      </c>
      <c r="M28" s="67">
        <v>489</v>
      </c>
      <c r="N28" s="70">
        <v>58.1</v>
      </c>
      <c r="O28" s="62">
        <v>3.9</v>
      </c>
      <c r="P28" s="73">
        <v>22.88</v>
      </c>
      <c r="Q28" s="60">
        <v>338.4</v>
      </c>
    </row>
    <row r="29" spans="1:17" s="4" customFormat="1" x14ac:dyDescent="0.15">
      <c r="A29" s="189">
        <v>2024</v>
      </c>
      <c r="B29" s="4">
        <v>4</v>
      </c>
      <c r="C29" s="64">
        <v>1356</v>
      </c>
      <c r="D29" s="13">
        <v>22.4</v>
      </c>
      <c r="E29" s="14">
        <v>1.9</v>
      </c>
      <c r="F29" s="6">
        <v>134.55000000000001</v>
      </c>
      <c r="G29" s="157">
        <v>1582.4</v>
      </c>
      <c r="H29" s="80">
        <v>1365</v>
      </c>
      <c r="I29" s="36">
        <v>16.899999999999999</v>
      </c>
      <c r="J29" s="36">
        <v>1</v>
      </c>
      <c r="K29" s="41">
        <v>87.19</v>
      </c>
      <c r="L29" s="37">
        <v>1460.56</v>
      </c>
      <c r="M29" s="67">
        <v>503</v>
      </c>
      <c r="N29" s="70">
        <v>53.2</v>
      </c>
      <c r="O29" s="62">
        <v>3.6</v>
      </c>
      <c r="P29" s="73">
        <v>22.74</v>
      </c>
      <c r="Q29" s="60">
        <v>334.08</v>
      </c>
    </row>
    <row r="30" spans="1:17" x14ac:dyDescent="0.15">
      <c r="C30" s="90"/>
      <c r="D30" s="91"/>
      <c r="E30" s="36"/>
      <c r="F30" s="92"/>
      <c r="G30" s="93"/>
    </row>
    <row r="31" spans="1:17" x14ac:dyDescent="0.15">
      <c r="C31" s="90"/>
      <c r="D31" s="91"/>
      <c r="E31" s="36"/>
      <c r="F31" s="92"/>
      <c r="G31" s="93"/>
    </row>
    <row r="32" spans="1:17" x14ac:dyDescent="0.15">
      <c r="C32" s="90"/>
      <c r="D32" s="91"/>
      <c r="E32" s="36"/>
      <c r="F32" s="92"/>
      <c r="G32" s="93"/>
    </row>
    <row r="33" spans="3:7" x14ac:dyDescent="0.15">
      <c r="C33" s="90"/>
      <c r="D33" s="91"/>
      <c r="E33" s="36"/>
      <c r="F33" s="92"/>
      <c r="G33" s="93"/>
    </row>
    <row r="34" spans="3:7" x14ac:dyDescent="0.15">
      <c r="C34" s="90"/>
      <c r="D34" s="91"/>
      <c r="E34" s="36"/>
      <c r="F34" s="92"/>
      <c r="G34" s="93"/>
    </row>
    <row r="35" spans="3:7" x14ac:dyDescent="0.15">
      <c r="C35" s="90"/>
      <c r="D35" s="91"/>
      <c r="E35" s="36"/>
      <c r="F35" s="92"/>
      <c r="G35" s="93"/>
    </row>
    <row r="36" spans="3:7" x14ac:dyDescent="0.15">
      <c r="C36" s="90"/>
      <c r="D36" s="91"/>
      <c r="E36" s="36"/>
      <c r="F36" s="92"/>
      <c r="G36" s="93"/>
    </row>
    <row r="37" spans="3:7" x14ac:dyDescent="0.15">
      <c r="C37" s="90"/>
      <c r="D37" s="91"/>
      <c r="E37" s="36"/>
      <c r="F37" s="92"/>
      <c r="G37" s="93"/>
    </row>
    <row r="38" spans="3:7" x14ac:dyDescent="0.15">
      <c r="C38" s="90"/>
      <c r="D38" s="91"/>
      <c r="E38" s="36"/>
      <c r="F38" s="92"/>
      <c r="G38" s="93"/>
    </row>
  </sheetData>
  <mergeCells count="5">
    <mergeCell ref="A3:B3"/>
    <mergeCell ref="A2:B2"/>
    <mergeCell ref="C2:G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56" fitToHeight="0" orientation="landscape" horizontalDpi="300" verticalDpi="300" r:id="rId1"/>
  <headerFooter alignWithMargins="0"/>
  <customProperties>
    <customPr name="layoutContext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9"/>
  <sheetViews>
    <sheetView zoomScaleNormal="100" workbookViewId="0"/>
  </sheetViews>
  <sheetFormatPr defaultRowHeight="13.5" x14ac:dyDescent="0.15"/>
  <cols>
    <col min="1" max="1" width="6.625" style="59" customWidth="1"/>
    <col min="2" max="2" width="4.625" style="59" customWidth="1"/>
    <col min="3" max="3" width="9.625" style="95" customWidth="1"/>
    <col min="4" max="5" width="7.625" style="52" customWidth="1"/>
    <col min="6" max="6" width="13.625" style="50" customWidth="1"/>
    <col min="7" max="7" width="13.625" style="47" customWidth="1"/>
    <col min="8" max="8" width="9.625" style="59" customWidth="1"/>
    <col min="9" max="9" width="7.625" style="96" customWidth="1"/>
    <col min="10" max="10" width="7.625" style="52" customWidth="1"/>
    <col min="11" max="11" width="14.5" style="54" customWidth="1"/>
    <col min="12" max="12" width="13.625" style="54" customWidth="1"/>
    <col min="13" max="13" width="9.625" style="59" customWidth="1"/>
    <col min="14" max="14" width="7.625" style="96" customWidth="1"/>
    <col min="15" max="15" width="7.625" style="52" customWidth="1"/>
    <col min="16" max="17" width="13.625" style="54" customWidth="1"/>
    <col min="18" max="16384" width="9" style="59"/>
  </cols>
  <sheetData>
    <row r="1" spans="1:17" s="26" customFormat="1" ht="22.5" customHeight="1" x14ac:dyDescent="0.15">
      <c r="A1" s="143" t="s">
        <v>18</v>
      </c>
      <c r="B1" s="106"/>
      <c r="C1" s="139"/>
      <c r="D1" s="52"/>
      <c r="E1" s="52"/>
      <c r="F1" s="50"/>
      <c r="G1" s="47"/>
      <c r="I1" s="31"/>
      <c r="J1" s="29"/>
      <c r="K1" s="27"/>
      <c r="L1" s="54"/>
      <c r="N1" s="31"/>
      <c r="O1" s="29"/>
      <c r="P1" s="27"/>
      <c r="Q1" s="54"/>
    </row>
    <row r="2" spans="1:17" s="4" customFormat="1" x14ac:dyDescent="0.15">
      <c r="A2" s="201"/>
      <c r="B2" s="202"/>
      <c r="C2" s="197" t="s">
        <v>34</v>
      </c>
      <c r="D2" s="198"/>
      <c r="E2" s="198"/>
      <c r="F2" s="198"/>
      <c r="G2" s="199"/>
      <c r="H2" s="190" t="s">
        <v>33</v>
      </c>
      <c r="I2" s="191"/>
      <c r="J2" s="191"/>
      <c r="K2" s="191"/>
      <c r="L2" s="192"/>
      <c r="M2" s="190" t="s">
        <v>32</v>
      </c>
      <c r="N2" s="191"/>
      <c r="O2" s="191"/>
      <c r="P2" s="191"/>
      <c r="Q2" s="192"/>
    </row>
    <row r="3" spans="1:17" s="10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8" t="s">
        <v>23</v>
      </c>
      <c r="G3" s="109" t="s">
        <v>17</v>
      </c>
      <c r="H3" s="98" t="s">
        <v>14</v>
      </c>
      <c r="I3" s="99" t="s">
        <v>0</v>
      </c>
      <c r="J3" s="99" t="s">
        <v>1</v>
      </c>
      <c r="K3" s="108" t="s">
        <v>23</v>
      </c>
      <c r="L3" s="109" t="s">
        <v>17</v>
      </c>
      <c r="M3" s="98" t="s">
        <v>14</v>
      </c>
      <c r="N3" s="123" t="s">
        <v>0</v>
      </c>
      <c r="O3" s="123" t="s">
        <v>1</v>
      </c>
      <c r="P3" s="108" t="s">
        <v>23</v>
      </c>
      <c r="Q3" s="109" t="s">
        <v>17</v>
      </c>
    </row>
    <row r="4" spans="1:17" s="107" customFormat="1" ht="12" customHeight="1" x14ac:dyDescent="0.15">
      <c r="A4" s="151"/>
      <c r="B4" s="151"/>
      <c r="C4" s="146"/>
      <c r="D4" s="147" t="s">
        <v>13</v>
      </c>
      <c r="E4" s="147" t="s">
        <v>13</v>
      </c>
      <c r="F4" s="148" t="s">
        <v>25</v>
      </c>
      <c r="G4" s="149" t="s">
        <v>26</v>
      </c>
      <c r="H4" s="146"/>
      <c r="I4" s="147" t="s">
        <v>13</v>
      </c>
      <c r="J4" s="147" t="s">
        <v>13</v>
      </c>
      <c r="K4" s="148" t="s">
        <v>25</v>
      </c>
      <c r="L4" s="154" t="s">
        <v>26</v>
      </c>
      <c r="M4" s="146"/>
      <c r="N4" s="147" t="s">
        <v>13</v>
      </c>
      <c r="O4" s="147" t="s">
        <v>13</v>
      </c>
      <c r="P4" s="148" t="s">
        <v>25</v>
      </c>
      <c r="Q4" s="154" t="s">
        <v>26</v>
      </c>
    </row>
    <row r="5" spans="1:17" s="27" customFormat="1" ht="14.25" customHeight="1" x14ac:dyDescent="0.15">
      <c r="A5" s="23">
        <v>2022</v>
      </c>
      <c r="B5" s="34">
        <v>4</v>
      </c>
      <c r="C5" s="44">
        <v>1821</v>
      </c>
      <c r="D5" s="53">
        <v>19.2</v>
      </c>
      <c r="E5" s="52">
        <v>1.3</v>
      </c>
      <c r="F5" s="81">
        <v>359772</v>
      </c>
      <c r="G5" s="78">
        <v>5465844</v>
      </c>
      <c r="H5" s="176">
        <v>1454</v>
      </c>
      <c r="I5" s="32">
        <v>25.8</v>
      </c>
      <c r="J5" s="29">
        <v>1</v>
      </c>
      <c r="K5" s="79">
        <v>8306</v>
      </c>
      <c r="L5" s="78">
        <v>221913</v>
      </c>
      <c r="M5" s="160">
        <v>458</v>
      </c>
      <c r="N5" s="162" t="s">
        <v>31</v>
      </c>
      <c r="O5" s="52">
        <v>3.9</v>
      </c>
      <c r="P5" s="79">
        <v>28</v>
      </c>
      <c r="Q5" s="78">
        <v>16304</v>
      </c>
    </row>
    <row r="6" spans="1:17" s="27" customFormat="1" ht="14.25" customHeight="1" x14ac:dyDescent="0.15">
      <c r="A6" s="23">
        <v>2022</v>
      </c>
      <c r="B6" s="34">
        <v>5</v>
      </c>
      <c r="C6" s="44">
        <v>1822</v>
      </c>
      <c r="D6" s="53">
        <v>19.100000000000001</v>
      </c>
      <c r="E6" s="52">
        <v>1.3</v>
      </c>
      <c r="F6" s="81">
        <v>363026</v>
      </c>
      <c r="G6" s="78">
        <v>5485969</v>
      </c>
      <c r="H6" s="176">
        <v>1452</v>
      </c>
      <c r="I6" s="32">
        <v>24.6</v>
      </c>
      <c r="J6" s="29">
        <v>1</v>
      </c>
      <c r="K6" s="79">
        <v>8674</v>
      </c>
      <c r="L6" s="78">
        <v>221492</v>
      </c>
      <c r="M6" s="160">
        <v>464</v>
      </c>
      <c r="N6" s="162">
        <v>560.6</v>
      </c>
      <c r="O6" s="52">
        <v>3.7</v>
      </c>
      <c r="P6" s="79">
        <v>108</v>
      </c>
      <c r="Q6" s="78">
        <v>16411</v>
      </c>
    </row>
    <row r="7" spans="1:17" s="27" customFormat="1" ht="14.25" customHeight="1" x14ac:dyDescent="0.15">
      <c r="A7" s="23">
        <v>2022</v>
      </c>
      <c r="B7" s="34">
        <v>6</v>
      </c>
      <c r="C7" s="44">
        <v>1833</v>
      </c>
      <c r="D7" s="53">
        <v>14.3</v>
      </c>
      <c r="E7" s="52">
        <v>1.2</v>
      </c>
      <c r="F7" s="81">
        <v>474489</v>
      </c>
      <c r="G7" s="78">
        <v>5862214</v>
      </c>
      <c r="H7" s="176">
        <v>1451</v>
      </c>
      <c r="I7" s="32">
        <v>17.3</v>
      </c>
      <c r="J7" s="29">
        <v>0.9</v>
      </c>
      <c r="K7" s="79">
        <v>12306</v>
      </c>
      <c r="L7" s="78">
        <v>228302</v>
      </c>
      <c r="M7" s="160">
        <v>464</v>
      </c>
      <c r="N7" s="162" t="s">
        <v>29</v>
      </c>
      <c r="O7" s="52">
        <v>3.4</v>
      </c>
      <c r="P7" s="79">
        <v>-50</v>
      </c>
      <c r="Q7" s="78">
        <v>16675</v>
      </c>
    </row>
    <row r="8" spans="1:17" s="27" customFormat="1" ht="14.25" customHeight="1" x14ac:dyDescent="0.15">
      <c r="A8" s="23">
        <v>2022</v>
      </c>
      <c r="B8" s="34">
        <v>7</v>
      </c>
      <c r="C8" s="44">
        <v>1832</v>
      </c>
      <c r="D8" s="53">
        <v>14.9</v>
      </c>
      <c r="E8" s="52">
        <v>1.2</v>
      </c>
      <c r="F8" s="81">
        <v>474032</v>
      </c>
      <c r="G8" s="78">
        <v>5860294</v>
      </c>
      <c r="H8" s="176">
        <v>1447</v>
      </c>
      <c r="I8" s="32">
        <v>17.7</v>
      </c>
      <c r="J8" s="29">
        <v>1</v>
      </c>
      <c r="K8" s="79">
        <v>12307</v>
      </c>
      <c r="L8" s="78">
        <v>227866</v>
      </c>
      <c r="M8" s="160">
        <v>473</v>
      </c>
      <c r="N8" s="162" t="s">
        <v>31</v>
      </c>
      <c r="O8" s="52">
        <v>3.9</v>
      </c>
      <c r="P8" s="79">
        <v>8</v>
      </c>
      <c r="Q8" s="78">
        <v>16791</v>
      </c>
    </row>
    <row r="9" spans="1:17" s="27" customFormat="1" ht="14.25" customHeight="1" x14ac:dyDescent="0.15">
      <c r="A9" s="23">
        <v>2022</v>
      </c>
      <c r="B9" s="34">
        <v>8</v>
      </c>
      <c r="C9" s="44">
        <v>1831</v>
      </c>
      <c r="D9" s="53">
        <v>15</v>
      </c>
      <c r="E9" s="52">
        <v>1.2</v>
      </c>
      <c r="F9" s="81">
        <v>474033</v>
      </c>
      <c r="G9" s="78">
        <v>5861383</v>
      </c>
      <c r="H9" s="176">
        <v>1443</v>
      </c>
      <c r="I9" s="32">
        <v>18</v>
      </c>
      <c r="J9" s="29">
        <v>1</v>
      </c>
      <c r="K9" s="79">
        <v>12316</v>
      </c>
      <c r="L9" s="78">
        <v>226463</v>
      </c>
      <c r="M9" s="160">
        <v>478</v>
      </c>
      <c r="N9" s="162" t="s">
        <v>31</v>
      </c>
      <c r="O9" s="52">
        <v>4.0999999999999996</v>
      </c>
      <c r="P9" s="79">
        <v>19</v>
      </c>
      <c r="Q9" s="78">
        <v>16875</v>
      </c>
    </row>
    <row r="10" spans="1:17" s="27" customFormat="1" ht="14.25" customHeight="1" x14ac:dyDescent="0.15">
      <c r="A10" s="23">
        <v>2022</v>
      </c>
      <c r="B10" s="34">
        <v>9</v>
      </c>
      <c r="C10" s="44">
        <v>1826</v>
      </c>
      <c r="D10" s="53">
        <v>14.1</v>
      </c>
      <c r="E10" s="52">
        <v>1.1000000000000001</v>
      </c>
      <c r="F10" s="81">
        <v>473095</v>
      </c>
      <c r="G10" s="78">
        <v>5835037</v>
      </c>
      <c r="H10" s="176">
        <v>1445</v>
      </c>
      <c r="I10" s="32">
        <v>17</v>
      </c>
      <c r="J10" s="29">
        <v>0.9</v>
      </c>
      <c r="K10" s="79">
        <v>12545</v>
      </c>
      <c r="L10" s="78">
        <v>227169</v>
      </c>
      <c r="M10" s="160">
        <v>478</v>
      </c>
      <c r="N10" s="162" t="s">
        <v>29</v>
      </c>
      <c r="O10" s="52">
        <v>3.9</v>
      </c>
      <c r="P10" s="79">
        <v>-21</v>
      </c>
      <c r="Q10" s="78">
        <v>16815</v>
      </c>
    </row>
    <row r="11" spans="1:17" s="27" customFormat="1" ht="14.25" customHeight="1" x14ac:dyDescent="0.15">
      <c r="A11" s="23">
        <v>2022</v>
      </c>
      <c r="B11" s="34">
        <v>10</v>
      </c>
      <c r="C11" s="44">
        <v>1825</v>
      </c>
      <c r="D11" s="53">
        <v>14.8</v>
      </c>
      <c r="E11" s="52">
        <v>1.2</v>
      </c>
      <c r="F11" s="81">
        <v>473068</v>
      </c>
      <c r="G11" s="78">
        <v>5834816</v>
      </c>
      <c r="H11" s="176">
        <v>1444</v>
      </c>
      <c r="I11" s="32">
        <v>17.600000000000001</v>
      </c>
      <c r="J11" s="29">
        <v>1</v>
      </c>
      <c r="K11" s="79">
        <v>12526</v>
      </c>
      <c r="L11" s="78">
        <v>227217</v>
      </c>
      <c r="M11" s="160">
        <v>485</v>
      </c>
      <c r="N11" s="162" t="s">
        <v>29</v>
      </c>
      <c r="O11" s="52">
        <v>4.3</v>
      </c>
      <c r="P11" s="79">
        <v>-39</v>
      </c>
      <c r="Q11" s="78">
        <v>16938</v>
      </c>
    </row>
    <row r="12" spans="1:17" s="27" customFormat="1" ht="14.25" customHeight="1" x14ac:dyDescent="0.15">
      <c r="A12" s="23">
        <v>2022</v>
      </c>
      <c r="B12" s="34">
        <v>11</v>
      </c>
      <c r="C12" s="44">
        <v>1825</v>
      </c>
      <c r="D12" s="53">
        <v>15.1</v>
      </c>
      <c r="E12" s="52">
        <v>1.2</v>
      </c>
      <c r="F12" s="81">
        <v>474214</v>
      </c>
      <c r="G12" s="78">
        <v>5840515</v>
      </c>
      <c r="H12" s="176">
        <v>1444</v>
      </c>
      <c r="I12" s="32">
        <v>18</v>
      </c>
      <c r="J12" s="29">
        <v>1</v>
      </c>
      <c r="K12" s="79">
        <v>12422</v>
      </c>
      <c r="L12" s="78">
        <v>227529</v>
      </c>
      <c r="M12" s="160">
        <v>491</v>
      </c>
      <c r="N12" s="162" t="s">
        <v>31</v>
      </c>
      <c r="O12" s="52">
        <v>4.4000000000000004</v>
      </c>
      <c r="P12" s="79">
        <v>48</v>
      </c>
      <c r="Q12" s="78">
        <v>17068</v>
      </c>
    </row>
    <row r="13" spans="1:17" s="27" customFormat="1" ht="14.25" customHeight="1" x14ac:dyDescent="0.15">
      <c r="A13" s="23">
        <v>2022</v>
      </c>
      <c r="B13" s="34">
        <v>12</v>
      </c>
      <c r="C13" s="44">
        <v>1826</v>
      </c>
      <c r="D13" s="53">
        <v>14.4</v>
      </c>
      <c r="E13" s="52">
        <v>1.2</v>
      </c>
      <c r="F13" s="81">
        <v>474567</v>
      </c>
      <c r="G13" s="78">
        <v>5838199</v>
      </c>
      <c r="H13" s="176">
        <v>1440</v>
      </c>
      <c r="I13" s="32">
        <v>17.600000000000001</v>
      </c>
      <c r="J13" s="29">
        <v>1</v>
      </c>
      <c r="K13" s="79">
        <v>12426</v>
      </c>
      <c r="L13" s="78">
        <v>227735</v>
      </c>
      <c r="M13" s="160">
        <v>494</v>
      </c>
      <c r="N13" s="162">
        <v>657.8</v>
      </c>
      <c r="O13" s="52">
        <v>4</v>
      </c>
      <c r="P13" s="79">
        <v>102</v>
      </c>
      <c r="Q13" s="78">
        <v>17044</v>
      </c>
    </row>
    <row r="14" spans="1:17" s="27" customFormat="1" ht="14.25" customHeight="1" x14ac:dyDescent="0.15">
      <c r="A14" s="23">
        <v>2023</v>
      </c>
      <c r="B14" s="34">
        <v>1</v>
      </c>
      <c r="C14" s="44">
        <v>1827</v>
      </c>
      <c r="D14" s="53">
        <v>15</v>
      </c>
      <c r="E14" s="52">
        <v>1.2</v>
      </c>
      <c r="F14" s="81">
        <v>475312</v>
      </c>
      <c r="G14" s="78">
        <v>5839920</v>
      </c>
      <c r="H14" s="176">
        <v>1442</v>
      </c>
      <c r="I14" s="32">
        <v>18.3</v>
      </c>
      <c r="J14" s="29">
        <v>1</v>
      </c>
      <c r="K14" s="79">
        <v>12258</v>
      </c>
      <c r="L14" s="78">
        <v>227365</v>
      </c>
      <c r="M14" s="160">
        <v>511</v>
      </c>
      <c r="N14" s="162" t="s">
        <v>31</v>
      </c>
      <c r="O14" s="52">
        <v>4.4000000000000004</v>
      </c>
      <c r="P14" s="79">
        <v>32</v>
      </c>
      <c r="Q14" s="78">
        <v>16997</v>
      </c>
    </row>
    <row r="15" spans="1:17" s="27" customFormat="1" ht="14.25" customHeight="1" x14ac:dyDescent="0.15">
      <c r="A15" s="23">
        <v>2023</v>
      </c>
      <c r="B15" s="34">
        <v>2</v>
      </c>
      <c r="C15" s="44">
        <v>1824</v>
      </c>
      <c r="D15" s="53">
        <v>15.1</v>
      </c>
      <c r="E15" s="52">
        <v>1.2</v>
      </c>
      <c r="F15" s="81">
        <v>475070</v>
      </c>
      <c r="G15" s="78">
        <v>5837156</v>
      </c>
      <c r="H15" s="176">
        <v>1438</v>
      </c>
      <c r="I15" s="32">
        <v>18.7</v>
      </c>
      <c r="J15" s="29">
        <v>1</v>
      </c>
      <c r="K15" s="79">
        <v>12296</v>
      </c>
      <c r="L15" s="78">
        <v>226707</v>
      </c>
      <c r="M15" s="160">
        <v>511</v>
      </c>
      <c r="N15" s="162" t="s">
        <v>31</v>
      </c>
      <c r="O15" s="52">
        <v>4.2</v>
      </c>
      <c r="P15" s="79">
        <v>25</v>
      </c>
      <c r="Q15" s="78">
        <v>17033</v>
      </c>
    </row>
    <row r="16" spans="1:17" s="27" customFormat="1" ht="14.25" customHeight="1" x14ac:dyDescent="0.15">
      <c r="A16" s="23">
        <v>2023</v>
      </c>
      <c r="B16" s="34">
        <v>3</v>
      </c>
      <c r="C16" s="44">
        <v>1825</v>
      </c>
      <c r="D16" s="53">
        <v>15</v>
      </c>
      <c r="E16" s="52">
        <v>1.2</v>
      </c>
      <c r="F16" s="81">
        <v>479909</v>
      </c>
      <c r="G16" s="78">
        <v>5902023</v>
      </c>
      <c r="H16" s="176">
        <v>1438</v>
      </c>
      <c r="I16" s="32">
        <v>17.7</v>
      </c>
      <c r="J16" s="29">
        <v>1</v>
      </c>
      <c r="K16" s="79">
        <v>12800</v>
      </c>
      <c r="L16" s="78">
        <v>228093</v>
      </c>
      <c r="M16" s="160">
        <v>508</v>
      </c>
      <c r="N16" s="162" t="s">
        <v>29</v>
      </c>
      <c r="O16" s="52">
        <v>4.3</v>
      </c>
      <c r="P16" s="79">
        <v>-134</v>
      </c>
      <c r="Q16" s="78">
        <v>16770</v>
      </c>
    </row>
    <row r="17" spans="1:17" s="27" customFormat="1" ht="14.25" customHeight="1" x14ac:dyDescent="0.15">
      <c r="A17" s="23">
        <v>2023</v>
      </c>
      <c r="B17" s="34">
        <v>4</v>
      </c>
      <c r="C17" s="44">
        <v>1824</v>
      </c>
      <c r="D17" s="53">
        <v>15.3</v>
      </c>
      <c r="E17" s="52">
        <v>1.2</v>
      </c>
      <c r="F17" s="81">
        <v>480128</v>
      </c>
      <c r="G17" s="78">
        <v>5903190</v>
      </c>
      <c r="H17" s="176">
        <v>1438</v>
      </c>
      <c r="I17" s="32">
        <v>17.8</v>
      </c>
      <c r="J17" s="29">
        <v>1</v>
      </c>
      <c r="K17" s="79">
        <v>12970</v>
      </c>
      <c r="L17" s="78">
        <v>229061</v>
      </c>
      <c r="M17" s="160">
        <v>519</v>
      </c>
      <c r="N17" s="162" t="s">
        <v>29</v>
      </c>
      <c r="O17" s="52">
        <v>4.3</v>
      </c>
      <c r="P17" s="79">
        <v>-136</v>
      </c>
      <c r="Q17" s="78">
        <v>17060</v>
      </c>
    </row>
    <row r="18" spans="1:17" s="27" customFormat="1" ht="14.25" customHeight="1" x14ac:dyDescent="0.15">
      <c r="A18" s="23">
        <v>2023</v>
      </c>
      <c r="B18" s="34">
        <v>5</v>
      </c>
      <c r="C18" s="44">
        <v>1826</v>
      </c>
      <c r="D18" s="53">
        <v>15.8</v>
      </c>
      <c r="E18" s="52">
        <v>1.3</v>
      </c>
      <c r="F18" s="81">
        <v>481664</v>
      </c>
      <c r="G18" s="78">
        <v>5918090</v>
      </c>
      <c r="H18" s="176">
        <v>1434</v>
      </c>
      <c r="I18" s="32">
        <v>17.899999999999999</v>
      </c>
      <c r="J18" s="29">
        <v>1</v>
      </c>
      <c r="K18" s="79">
        <v>12829</v>
      </c>
      <c r="L18" s="78">
        <v>228094</v>
      </c>
      <c r="M18" s="160">
        <v>523</v>
      </c>
      <c r="N18" s="162" t="s">
        <v>29</v>
      </c>
      <c r="O18" s="52">
        <v>4.5</v>
      </c>
      <c r="P18" s="79">
        <v>-157</v>
      </c>
      <c r="Q18" s="78">
        <v>17193</v>
      </c>
    </row>
    <row r="19" spans="1:17" s="27" customFormat="1" ht="14.25" customHeight="1" x14ac:dyDescent="0.15">
      <c r="A19" s="23">
        <v>2023</v>
      </c>
      <c r="B19" s="34">
        <v>6</v>
      </c>
      <c r="C19" s="44">
        <v>1830</v>
      </c>
      <c r="D19" s="53">
        <v>16.8</v>
      </c>
      <c r="E19" s="52">
        <v>1.3</v>
      </c>
      <c r="F19" s="81">
        <v>487440</v>
      </c>
      <c r="G19" s="78">
        <v>6208589</v>
      </c>
      <c r="H19" s="176">
        <v>1434</v>
      </c>
      <c r="I19" s="32">
        <v>16</v>
      </c>
      <c r="J19" s="29">
        <v>1</v>
      </c>
      <c r="K19" s="79">
        <v>15026</v>
      </c>
      <c r="L19" s="78">
        <v>238155</v>
      </c>
      <c r="M19" s="160">
        <v>522</v>
      </c>
      <c r="N19" s="162" t="s">
        <v>31</v>
      </c>
      <c r="O19" s="52">
        <v>4.7</v>
      </c>
      <c r="P19" s="79">
        <v>80</v>
      </c>
      <c r="Q19" s="78">
        <v>17483</v>
      </c>
    </row>
    <row r="20" spans="1:17" s="27" customFormat="1" ht="14.25" customHeight="1" x14ac:dyDescent="0.15">
      <c r="A20" s="23">
        <v>2023</v>
      </c>
      <c r="B20" s="34">
        <v>7</v>
      </c>
      <c r="C20" s="44">
        <v>1831</v>
      </c>
      <c r="D20" s="53">
        <v>17</v>
      </c>
      <c r="E20" s="52">
        <v>1.3</v>
      </c>
      <c r="F20" s="81">
        <v>487547</v>
      </c>
      <c r="G20" s="78">
        <v>6208992</v>
      </c>
      <c r="H20" s="176">
        <v>1436</v>
      </c>
      <c r="I20" s="32">
        <v>16</v>
      </c>
      <c r="J20" s="29">
        <v>1</v>
      </c>
      <c r="K20" s="79">
        <v>15043</v>
      </c>
      <c r="L20" s="78">
        <v>238219</v>
      </c>
      <c r="M20" s="160">
        <v>532</v>
      </c>
      <c r="N20" s="162">
        <v>901.2</v>
      </c>
      <c r="O20" s="52">
        <v>4.5</v>
      </c>
      <c r="P20" s="79">
        <v>88</v>
      </c>
      <c r="Q20" s="78">
        <v>17707</v>
      </c>
    </row>
    <row r="21" spans="1:17" s="27" customFormat="1" ht="14.25" customHeight="1" x14ac:dyDescent="0.15">
      <c r="A21" s="23">
        <v>2023</v>
      </c>
      <c r="B21" s="34">
        <v>8</v>
      </c>
      <c r="C21" s="44">
        <v>1831</v>
      </c>
      <c r="D21" s="53">
        <v>17.100000000000001</v>
      </c>
      <c r="E21" s="52">
        <v>1.3</v>
      </c>
      <c r="F21" s="81">
        <v>487562</v>
      </c>
      <c r="G21" s="78">
        <v>6209815</v>
      </c>
      <c r="H21" s="176">
        <v>1437</v>
      </c>
      <c r="I21" s="32">
        <v>16</v>
      </c>
      <c r="J21" s="29">
        <v>1</v>
      </c>
      <c r="K21" s="79">
        <v>15126</v>
      </c>
      <c r="L21" s="78">
        <v>238775</v>
      </c>
      <c r="M21" s="160">
        <v>540</v>
      </c>
      <c r="N21" s="162">
        <v>596.20000000000005</v>
      </c>
      <c r="O21" s="52">
        <v>4.3</v>
      </c>
      <c r="P21" s="79">
        <v>130</v>
      </c>
      <c r="Q21" s="78">
        <v>18179</v>
      </c>
    </row>
    <row r="22" spans="1:17" s="27" customFormat="1" ht="14.25" customHeight="1" x14ac:dyDescent="0.15">
      <c r="A22" s="23">
        <v>2023</v>
      </c>
      <c r="B22" s="34">
        <v>9</v>
      </c>
      <c r="C22" s="44">
        <v>1826</v>
      </c>
      <c r="D22" s="53">
        <v>17</v>
      </c>
      <c r="E22" s="52">
        <v>1.3</v>
      </c>
      <c r="F22" s="81">
        <v>487638</v>
      </c>
      <c r="G22" s="78">
        <v>6200082</v>
      </c>
      <c r="H22" s="176">
        <v>1436</v>
      </c>
      <c r="I22" s="32">
        <v>16.2</v>
      </c>
      <c r="J22" s="29">
        <v>1</v>
      </c>
      <c r="K22" s="79">
        <v>14844</v>
      </c>
      <c r="L22" s="78">
        <v>229710</v>
      </c>
      <c r="M22" s="160">
        <v>540</v>
      </c>
      <c r="N22" s="162" t="s">
        <v>31</v>
      </c>
      <c r="O22" s="52">
        <v>4.0999999999999996</v>
      </c>
      <c r="P22" s="79">
        <v>62</v>
      </c>
      <c r="Q22" s="78">
        <v>18219</v>
      </c>
    </row>
    <row r="23" spans="1:17" s="27" customFormat="1" ht="14.25" customHeight="1" x14ac:dyDescent="0.15">
      <c r="A23" s="23">
        <v>2023</v>
      </c>
      <c r="B23" s="34">
        <v>10</v>
      </c>
      <c r="C23" s="44">
        <v>1650</v>
      </c>
      <c r="D23" s="53">
        <v>16.5</v>
      </c>
      <c r="E23" s="52">
        <v>1.3</v>
      </c>
      <c r="F23" s="81">
        <v>486717</v>
      </c>
      <c r="G23" s="78">
        <v>6169586</v>
      </c>
      <c r="H23" s="176">
        <v>1613</v>
      </c>
      <c r="I23" s="32">
        <v>16.2</v>
      </c>
      <c r="J23" s="29">
        <v>1</v>
      </c>
      <c r="K23" s="79">
        <v>15805</v>
      </c>
      <c r="L23" s="78">
        <v>260109</v>
      </c>
      <c r="M23" s="160">
        <v>543</v>
      </c>
      <c r="N23" s="162">
        <v>355.8</v>
      </c>
      <c r="O23" s="52">
        <v>3.6</v>
      </c>
      <c r="P23" s="79">
        <v>185</v>
      </c>
      <c r="Q23" s="78">
        <v>18559</v>
      </c>
    </row>
    <row r="24" spans="1:17" s="27" customFormat="1" ht="14.25" customHeight="1" x14ac:dyDescent="0.15">
      <c r="A24" s="23">
        <v>2023</v>
      </c>
      <c r="B24" s="34">
        <v>11</v>
      </c>
      <c r="C24" s="44">
        <v>1650</v>
      </c>
      <c r="D24" s="53">
        <v>17.399999999999999</v>
      </c>
      <c r="E24" s="52">
        <v>1.4</v>
      </c>
      <c r="F24" s="81">
        <v>485724</v>
      </c>
      <c r="G24" s="78">
        <v>6158405</v>
      </c>
      <c r="H24" s="176">
        <v>1615</v>
      </c>
      <c r="I24" s="32">
        <v>16.899999999999999</v>
      </c>
      <c r="J24" s="29">
        <v>1</v>
      </c>
      <c r="K24" s="79">
        <v>16070</v>
      </c>
      <c r="L24" s="78">
        <v>259936</v>
      </c>
      <c r="M24" s="160">
        <v>549</v>
      </c>
      <c r="N24" s="162">
        <v>331.7</v>
      </c>
      <c r="O24" s="52">
        <v>3.8</v>
      </c>
      <c r="P24" s="79">
        <v>214</v>
      </c>
      <c r="Q24" s="78">
        <v>18630</v>
      </c>
    </row>
    <row r="25" spans="1:17" s="27" customFormat="1" ht="14.25" customHeight="1" x14ac:dyDescent="0.15">
      <c r="A25" s="23">
        <v>2023</v>
      </c>
      <c r="B25" s="34">
        <v>12</v>
      </c>
      <c r="C25" s="44">
        <v>1649</v>
      </c>
      <c r="D25" s="53">
        <v>17.3</v>
      </c>
      <c r="E25" s="52">
        <v>1.4</v>
      </c>
      <c r="F25" s="81">
        <v>485746</v>
      </c>
      <c r="G25" s="78">
        <v>6160075</v>
      </c>
      <c r="H25" s="176">
        <v>1612</v>
      </c>
      <c r="I25" s="32">
        <v>17</v>
      </c>
      <c r="J25" s="29">
        <v>1.1000000000000001</v>
      </c>
      <c r="K25" s="79">
        <v>16066</v>
      </c>
      <c r="L25" s="78">
        <v>259319</v>
      </c>
      <c r="M25" s="160">
        <v>549</v>
      </c>
      <c r="N25" s="162">
        <v>296.89999999999998</v>
      </c>
      <c r="O25" s="52">
        <v>3.6</v>
      </c>
      <c r="P25" s="79">
        <v>225</v>
      </c>
      <c r="Q25" s="78">
        <v>18534</v>
      </c>
    </row>
    <row r="26" spans="1:17" s="27" customFormat="1" ht="14.25" customHeight="1" x14ac:dyDescent="0.15">
      <c r="A26" s="23">
        <v>2024</v>
      </c>
      <c r="B26" s="34">
        <v>1</v>
      </c>
      <c r="C26" s="44">
        <v>1648</v>
      </c>
      <c r="D26" s="53">
        <v>18.600000000000001</v>
      </c>
      <c r="E26" s="52">
        <v>1.5</v>
      </c>
      <c r="F26" s="81">
        <v>485987</v>
      </c>
      <c r="G26" s="78">
        <v>6160982</v>
      </c>
      <c r="H26" s="176">
        <v>1610</v>
      </c>
      <c r="I26" s="32">
        <v>17.8</v>
      </c>
      <c r="J26" s="29">
        <v>1.1000000000000001</v>
      </c>
      <c r="K26" s="79">
        <v>16055</v>
      </c>
      <c r="L26" s="78">
        <v>258839</v>
      </c>
      <c r="M26" s="160">
        <v>558</v>
      </c>
      <c r="N26" s="162">
        <v>274</v>
      </c>
      <c r="O26" s="52">
        <v>3.7</v>
      </c>
      <c r="P26" s="79">
        <v>252</v>
      </c>
      <c r="Q26" s="78">
        <v>18633</v>
      </c>
    </row>
    <row r="27" spans="1:17" s="27" customFormat="1" ht="14.25" customHeight="1" x14ac:dyDescent="0.15">
      <c r="A27" s="23">
        <v>2024</v>
      </c>
      <c r="B27" s="34">
        <v>2</v>
      </c>
      <c r="C27" s="44">
        <v>1647</v>
      </c>
      <c r="D27" s="53">
        <v>19.5</v>
      </c>
      <c r="E27" s="52">
        <v>1.5</v>
      </c>
      <c r="F27" s="81">
        <v>485903</v>
      </c>
      <c r="G27" s="78">
        <v>6161957</v>
      </c>
      <c r="H27" s="176">
        <v>1608</v>
      </c>
      <c r="I27" s="32">
        <v>18.2</v>
      </c>
      <c r="J27" s="29">
        <v>1.1000000000000001</v>
      </c>
      <c r="K27" s="79">
        <v>16025</v>
      </c>
      <c r="L27" s="78">
        <v>258717</v>
      </c>
      <c r="M27" s="160">
        <v>557</v>
      </c>
      <c r="N27" s="162">
        <v>280.39999999999998</v>
      </c>
      <c r="O27" s="52">
        <v>4</v>
      </c>
      <c r="P27" s="79">
        <v>262</v>
      </c>
      <c r="Q27" s="78">
        <v>18636</v>
      </c>
    </row>
    <row r="28" spans="1:17" s="27" customFormat="1" ht="14.25" customHeight="1" x14ac:dyDescent="0.15">
      <c r="A28" s="23">
        <v>2024</v>
      </c>
      <c r="B28" s="34">
        <v>3</v>
      </c>
      <c r="C28" s="44">
        <v>1642</v>
      </c>
      <c r="D28" s="53">
        <v>20.2</v>
      </c>
      <c r="E28" s="52">
        <v>1.6</v>
      </c>
      <c r="F28" s="81">
        <v>484491</v>
      </c>
      <c r="G28" s="78">
        <v>6218153</v>
      </c>
      <c r="H28" s="176">
        <v>1601</v>
      </c>
      <c r="I28" s="32">
        <v>17.7</v>
      </c>
      <c r="J28" s="29">
        <v>1.1000000000000001</v>
      </c>
      <c r="K28" s="79">
        <v>16256</v>
      </c>
      <c r="L28" s="78">
        <v>252033</v>
      </c>
      <c r="M28" s="160">
        <v>558</v>
      </c>
      <c r="N28" s="162">
        <v>149.5</v>
      </c>
      <c r="O28" s="52">
        <v>3.8</v>
      </c>
      <c r="P28" s="79">
        <v>488</v>
      </c>
      <c r="Q28" s="78">
        <v>19228</v>
      </c>
    </row>
    <row r="29" spans="1:17" s="27" customFormat="1" ht="14.25" customHeight="1" x14ac:dyDescent="0.15">
      <c r="A29" s="23">
        <v>2024</v>
      </c>
      <c r="B29" s="34">
        <v>4</v>
      </c>
      <c r="C29" s="44">
        <v>1641</v>
      </c>
      <c r="D29" s="53">
        <v>19.899999999999999</v>
      </c>
      <c r="E29" s="52">
        <v>1.5</v>
      </c>
      <c r="F29" s="81">
        <v>484582</v>
      </c>
      <c r="G29" s="78">
        <v>6218562</v>
      </c>
      <c r="H29" s="176">
        <v>1600</v>
      </c>
      <c r="I29" s="32">
        <v>17.100000000000001</v>
      </c>
      <c r="J29" s="29">
        <v>1.1000000000000001</v>
      </c>
      <c r="K29" s="79">
        <v>16323</v>
      </c>
      <c r="L29" s="78">
        <v>252203</v>
      </c>
      <c r="M29" s="160">
        <v>572</v>
      </c>
      <c r="N29" s="162">
        <v>119</v>
      </c>
      <c r="O29" s="52">
        <v>3.5</v>
      </c>
      <c r="P29" s="79">
        <v>587</v>
      </c>
      <c r="Q29" s="78">
        <v>20064</v>
      </c>
    </row>
  </sheetData>
  <mergeCells count="5">
    <mergeCell ref="A3:B3"/>
    <mergeCell ref="A2:B2"/>
    <mergeCell ref="C2:G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62" fitToHeight="0" orientation="landscape" r:id="rId1"/>
  <headerFooter alignWithMargins="0"/>
  <customProperties>
    <customPr name="layoutContext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2"/>
  <sheetViews>
    <sheetView zoomScaleNormal="100" workbookViewId="0"/>
  </sheetViews>
  <sheetFormatPr defaultRowHeight="13.5" x14ac:dyDescent="0.15"/>
  <cols>
    <col min="1" max="1" width="6.625" style="87" customWidth="1"/>
    <col min="2" max="2" width="4.625" style="56" customWidth="1"/>
    <col min="3" max="3" width="9.625" style="80" customWidth="1"/>
    <col min="4" max="5" width="7.625" style="36" customWidth="1"/>
    <col min="6" max="6" width="13.625" style="41" customWidth="1"/>
    <col min="7" max="7" width="13.625" style="37" customWidth="1"/>
    <col min="8" max="8" width="9.625" style="56" customWidth="1"/>
    <col min="9" max="9" width="7.625" style="70" customWidth="1"/>
    <col min="10" max="10" width="7.625" style="62" customWidth="1"/>
    <col min="11" max="11" width="13.625" style="69" customWidth="1"/>
    <col min="12" max="12" width="13.625" style="73" customWidth="1"/>
    <col min="13" max="13" width="9.625" style="56" customWidth="1"/>
    <col min="14" max="15" width="7.625" style="56" customWidth="1"/>
    <col min="16" max="17" width="13.625" style="56" customWidth="1"/>
    <col min="18" max="16384" width="9" style="56"/>
  </cols>
  <sheetData>
    <row r="1" spans="1:17" ht="22.5" customHeight="1" x14ac:dyDescent="0.15">
      <c r="A1" s="144" t="s">
        <v>19</v>
      </c>
      <c r="B1" s="138"/>
    </row>
    <row r="2" spans="1:17" s="4" customFormat="1" x14ac:dyDescent="0.15">
      <c r="A2" s="201"/>
      <c r="B2" s="203"/>
      <c r="C2" s="197" t="s">
        <v>34</v>
      </c>
      <c r="D2" s="198"/>
      <c r="E2" s="198"/>
      <c r="F2" s="198"/>
      <c r="G2" s="199"/>
      <c r="H2" s="190" t="s">
        <v>33</v>
      </c>
      <c r="I2" s="191"/>
      <c r="J2" s="191"/>
      <c r="K2" s="191"/>
      <c r="L2" s="192"/>
      <c r="M2" s="190" t="s">
        <v>32</v>
      </c>
      <c r="N2" s="191"/>
      <c r="O2" s="191"/>
      <c r="P2" s="191"/>
      <c r="Q2" s="192"/>
    </row>
    <row r="3" spans="1:17" s="11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8" t="s">
        <v>23</v>
      </c>
      <c r="G3" s="109" t="s">
        <v>17</v>
      </c>
      <c r="H3" s="98" t="s">
        <v>14</v>
      </c>
      <c r="I3" s="99" t="s">
        <v>0</v>
      </c>
      <c r="J3" s="99" t="s">
        <v>1</v>
      </c>
      <c r="K3" s="108" t="s">
        <v>23</v>
      </c>
      <c r="L3" s="109" t="s">
        <v>17</v>
      </c>
      <c r="M3" s="98" t="s">
        <v>14</v>
      </c>
      <c r="N3" s="99" t="s">
        <v>0</v>
      </c>
      <c r="O3" s="99" t="s">
        <v>1</v>
      </c>
      <c r="P3" s="108" t="s">
        <v>23</v>
      </c>
      <c r="Q3" s="133" t="s">
        <v>17</v>
      </c>
    </row>
    <row r="4" spans="1:17" s="110" customFormat="1" ht="12" customHeight="1" x14ac:dyDescent="0.15">
      <c r="A4" s="145"/>
      <c r="B4" s="145"/>
      <c r="C4" s="146"/>
      <c r="D4" s="147" t="s">
        <v>13</v>
      </c>
      <c r="E4" s="147" t="s">
        <v>13</v>
      </c>
      <c r="F4" s="148" t="s">
        <v>25</v>
      </c>
      <c r="G4" s="149" t="s">
        <v>25</v>
      </c>
      <c r="H4" s="146"/>
      <c r="I4" s="147" t="s">
        <v>13</v>
      </c>
      <c r="J4" s="147" t="s">
        <v>13</v>
      </c>
      <c r="K4" s="148" t="s">
        <v>25</v>
      </c>
      <c r="L4" s="149" t="s">
        <v>25</v>
      </c>
      <c r="M4" s="146"/>
      <c r="N4" s="147" t="s">
        <v>13</v>
      </c>
      <c r="O4" s="147" t="s">
        <v>13</v>
      </c>
      <c r="P4" s="148" t="s">
        <v>25</v>
      </c>
      <c r="Q4" s="149" t="s">
        <v>25</v>
      </c>
    </row>
    <row r="5" spans="1:17" s="80" customFormat="1" x14ac:dyDescent="0.15">
      <c r="A5" s="25">
        <v>2022</v>
      </c>
      <c r="B5" s="4">
        <v>4</v>
      </c>
      <c r="C5" s="39">
        <v>1518</v>
      </c>
      <c r="D5" s="36">
        <v>34.200000000000003</v>
      </c>
      <c r="E5" s="36">
        <v>2</v>
      </c>
      <c r="F5" s="81">
        <v>155204</v>
      </c>
      <c r="G5" s="97">
        <v>2624134</v>
      </c>
      <c r="H5" s="165">
        <v>1249</v>
      </c>
      <c r="I5" s="70">
        <v>29.7</v>
      </c>
      <c r="J5" s="62">
        <v>1.1000000000000001</v>
      </c>
      <c r="K5" s="79">
        <v>6079</v>
      </c>
      <c r="L5" s="78">
        <v>160470</v>
      </c>
      <c r="M5" s="67">
        <v>375</v>
      </c>
      <c r="N5" s="32" t="s">
        <v>31</v>
      </c>
      <c r="O5" s="29">
        <v>4.3</v>
      </c>
      <c r="P5" s="79">
        <v>9</v>
      </c>
      <c r="Q5" s="78">
        <v>11412</v>
      </c>
    </row>
    <row r="6" spans="1:17" s="80" customFormat="1" x14ac:dyDescent="0.15">
      <c r="A6" s="25">
        <v>2022</v>
      </c>
      <c r="B6" s="4">
        <v>5</v>
      </c>
      <c r="C6" s="39">
        <v>1519</v>
      </c>
      <c r="D6" s="36">
        <v>33.799999999999997</v>
      </c>
      <c r="E6" s="36">
        <v>2</v>
      </c>
      <c r="F6" s="81">
        <v>158388</v>
      </c>
      <c r="G6" s="97">
        <v>2626689</v>
      </c>
      <c r="H6" s="165">
        <v>1248</v>
      </c>
      <c r="I6" s="70">
        <v>28.2</v>
      </c>
      <c r="J6" s="62">
        <v>1.1000000000000001</v>
      </c>
      <c r="K6" s="79">
        <v>6371</v>
      </c>
      <c r="L6" s="78">
        <v>160059</v>
      </c>
      <c r="M6" s="67">
        <v>384</v>
      </c>
      <c r="N6" s="32" t="s">
        <v>31</v>
      </c>
      <c r="O6" s="29">
        <v>4.2</v>
      </c>
      <c r="P6" s="79">
        <v>25</v>
      </c>
      <c r="Q6" s="78">
        <v>11582</v>
      </c>
    </row>
    <row r="7" spans="1:17" s="80" customFormat="1" x14ac:dyDescent="0.15">
      <c r="A7" s="25">
        <v>2022</v>
      </c>
      <c r="B7" s="4">
        <v>6</v>
      </c>
      <c r="C7" s="39">
        <v>1520</v>
      </c>
      <c r="D7" s="36">
        <v>21.6</v>
      </c>
      <c r="E7" s="36">
        <v>2</v>
      </c>
      <c r="F7" s="81">
        <v>244505</v>
      </c>
      <c r="G7" s="97">
        <v>2653111</v>
      </c>
      <c r="H7" s="165">
        <v>1245</v>
      </c>
      <c r="I7" s="70">
        <v>19.899999999999999</v>
      </c>
      <c r="J7" s="62">
        <v>1.1000000000000001</v>
      </c>
      <c r="K7" s="79">
        <v>8924</v>
      </c>
      <c r="L7" s="78">
        <v>163494</v>
      </c>
      <c r="M7" s="67">
        <v>384</v>
      </c>
      <c r="N7" s="32" t="s">
        <v>29</v>
      </c>
      <c r="O7" s="29">
        <v>3.8</v>
      </c>
      <c r="P7" s="79">
        <v>-1</v>
      </c>
      <c r="Q7" s="78">
        <v>11653</v>
      </c>
    </row>
    <row r="8" spans="1:17" s="80" customFormat="1" x14ac:dyDescent="0.15">
      <c r="A8" s="25">
        <v>2022</v>
      </c>
      <c r="B8" s="4">
        <v>7</v>
      </c>
      <c r="C8" s="39">
        <v>1519</v>
      </c>
      <c r="D8" s="36">
        <v>22.5</v>
      </c>
      <c r="E8" s="36">
        <v>2.1</v>
      </c>
      <c r="F8" s="81">
        <v>244344</v>
      </c>
      <c r="G8" s="97">
        <v>2652066</v>
      </c>
      <c r="H8" s="165">
        <v>1245</v>
      </c>
      <c r="I8" s="70">
        <v>20.399999999999999</v>
      </c>
      <c r="J8" s="62">
        <v>1.1000000000000001</v>
      </c>
      <c r="K8" s="79">
        <v>8984</v>
      </c>
      <c r="L8" s="78">
        <v>163688</v>
      </c>
      <c r="M8" s="67">
        <v>394</v>
      </c>
      <c r="N8" s="32" t="s">
        <v>31</v>
      </c>
      <c r="O8" s="29">
        <v>4.3</v>
      </c>
      <c r="P8" s="79">
        <v>50</v>
      </c>
      <c r="Q8" s="78">
        <v>11749</v>
      </c>
    </row>
    <row r="9" spans="1:17" s="80" customFormat="1" x14ac:dyDescent="0.15">
      <c r="A9" s="25">
        <v>2022</v>
      </c>
      <c r="B9" s="4">
        <v>8</v>
      </c>
      <c r="C9" s="39">
        <v>1518</v>
      </c>
      <c r="D9" s="36">
        <v>22.8</v>
      </c>
      <c r="E9" s="36">
        <v>2.1</v>
      </c>
      <c r="F9" s="81">
        <v>244424</v>
      </c>
      <c r="G9" s="97">
        <v>2652459</v>
      </c>
      <c r="H9" s="165">
        <v>1240</v>
      </c>
      <c r="I9" s="70">
        <v>20.8</v>
      </c>
      <c r="J9" s="62">
        <v>1.2</v>
      </c>
      <c r="K9" s="79">
        <v>8992</v>
      </c>
      <c r="L9" s="78">
        <v>162281</v>
      </c>
      <c r="M9" s="67">
        <v>399</v>
      </c>
      <c r="N9" s="32">
        <v>951.1</v>
      </c>
      <c r="O9" s="29">
        <v>4.5999999999999996</v>
      </c>
      <c r="P9" s="79">
        <v>56</v>
      </c>
      <c r="Q9" s="78">
        <v>11786</v>
      </c>
    </row>
    <row r="10" spans="1:17" s="80" customFormat="1" x14ac:dyDescent="0.15">
      <c r="A10" s="25">
        <v>2022</v>
      </c>
      <c r="B10" s="4">
        <v>9</v>
      </c>
      <c r="C10" s="39">
        <v>1511</v>
      </c>
      <c r="D10" s="36">
        <v>21.3</v>
      </c>
      <c r="E10" s="36">
        <v>2</v>
      </c>
      <c r="F10" s="81">
        <v>242913</v>
      </c>
      <c r="G10" s="97">
        <v>2626540</v>
      </c>
      <c r="H10" s="165">
        <v>1243</v>
      </c>
      <c r="I10" s="70">
        <v>19.600000000000001</v>
      </c>
      <c r="J10" s="62">
        <v>1.1000000000000001</v>
      </c>
      <c r="K10" s="79">
        <v>9134</v>
      </c>
      <c r="L10" s="78">
        <v>162864</v>
      </c>
      <c r="M10" s="67">
        <v>400</v>
      </c>
      <c r="N10" s="32" t="s">
        <v>29</v>
      </c>
      <c r="O10" s="29">
        <v>4.4000000000000004</v>
      </c>
      <c r="P10" s="79">
        <v>-22</v>
      </c>
      <c r="Q10" s="78">
        <v>11740</v>
      </c>
    </row>
    <row r="11" spans="1:17" s="80" customFormat="1" x14ac:dyDescent="0.15">
      <c r="A11" s="25">
        <v>2022</v>
      </c>
      <c r="B11" s="4">
        <v>10</v>
      </c>
      <c r="C11" s="39">
        <v>1510</v>
      </c>
      <c r="D11" s="36">
        <v>22.5</v>
      </c>
      <c r="E11" s="36">
        <v>2.1</v>
      </c>
      <c r="F11" s="81">
        <v>242930</v>
      </c>
      <c r="G11" s="97">
        <v>2626331</v>
      </c>
      <c r="H11" s="165">
        <v>1242</v>
      </c>
      <c r="I11" s="70">
        <v>20.2</v>
      </c>
      <c r="J11" s="62">
        <v>1.1000000000000001</v>
      </c>
      <c r="K11" s="79">
        <v>9147</v>
      </c>
      <c r="L11" s="78">
        <v>162916</v>
      </c>
      <c r="M11" s="67">
        <v>409</v>
      </c>
      <c r="N11" s="32" t="s">
        <v>29</v>
      </c>
      <c r="O11" s="29">
        <v>4.9000000000000004</v>
      </c>
      <c r="P11" s="79">
        <v>-68</v>
      </c>
      <c r="Q11" s="78">
        <v>12052</v>
      </c>
    </row>
    <row r="12" spans="1:17" s="80" customFormat="1" x14ac:dyDescent="0.15">
      <c r="A12" s="25">
        <v>2022</v>
      </c>
      <c r="B12" s="4">
        <v>11</v>
      </c>
      <c r="C12" s="39">
        <v>1510</v>
      </c>
      <c r="D12" s="36">
        <v>23</v>
      </c>
      <c r="E12" s="36">
        <v>2.1</v>
      </c>
      <c r="F12" s="81">
        <v>243938</v>
      </c>
      <c r="G12" s="97">
        <v>2630687</v>
      </c>
      <c r="H12" s="165">
        <v>1242</v>
      </c>
      <c r="I12" s="70">
        <v>20.9</v>
      </c>
      <c r="J12" s="62">
        <v>1.2</v>
      </c>
      <c r="K12" s="79">
        <v>9014</v>
      </c>
      <c r="L12" s="78">
        <v>163113</v>
      </c>
      <c r="M12" s="67">
        <v>416</v>
      </c>
      <c r="N12" s="32" t="s">
        <v>31</v>
      </c>
      <c r="O12" s="29">
        <v>5.2</v>
      </c>
      <c r="P12" s="79">
        <v>29</v>
      </c>
      <c r="Q12" s="78">
        <v>12299</v>
      </c>
    </row>
    <row r="13" spans="1:17" s="80" customFormat="1" x14ac:dyDescent="0.15">
      <c r="A13" s="25">
        <v>2022</v>
      </c>
      <c r="B13" s="4">
        <v>12</v>
      </c>
      <c r="C13" s="39">
        <v>1510</v>
      </c>
      <c r="D13" s="36">
        <v>21.7</v>
      </c>
      <c r="E13" s="36">
        <v>2</v>
      </c>
      <c r="F13" s="81">
        <v>244862</v>
      </c>
      <c r="G13" s="97">
        <v>2628127</v>
      </c>
      <c r="H13" s="165">
        <v>1238</v>
      </c>
      <c r="I13" s="70">
        <v>20.6</v>
      </c>
      <c r="J13" s="62">
        <v>1.1000000000000001</v>
      </c>
      <c r="K13" s="79">
        <v>8929</v>
      </c>
      <c r="L13" s="78">
        <v>163399</v>
      </c>
      <c r="M13" s="67">
        <v>423</v>
      </c>
      <c r="N13" s="32" t="s">
        <v>29</v>
      </c>
      <c r="O13" s="29">
        <v>4.5999999999999996</v>
      </c>
      <c r="P13" s="79">
        <v>-3</v>
      </c>
      <c r="Q13" s="78">
        <v>12560</v>
      </c>
    </row>
    <row r="14" spans="1:17" s="80" customFormat="1" x14ac:dyDescent="0.15">
      <c r="A14" s="25">
        <v>2023</v>
      </c>
      <c r="B14" s="4">
        <v>1</v>
      </c>
      <c r="C14" s="39">
        <v>1510</v>
      </c>
      <c r="D14" s="36">
        <v>22.6</v>
      </c>
      <c r="E14" s="36">
        <v>2.1</v>
      </c>
      <c r="F14" s="81">
        <v>245535</v>
      </c>
      <c r="G14" s="97">
        <v>2629258</v>
      </c>
      <c r="H14" s="165">
        <v>1239</v>
      </c>
      <c r="I14" s="70">
        <v>21.4</v>
      </c>
      <c r="J14" s="62">
        <v>1.2</v>
      </c>
      <c r="K14" s="79">
        <v>8815</v>
      </c>
      <c r="L14" s="78">
        <v>162845</v>
      </c>
      <c r="M14" s="67">
        <v>440</v>
      </c>
      <c r="N14" s="32" t="s">
        <v>29</v>
      </c>
      <c r="O14" s="29">
        <v>5.2</v>
      </c>
      <c r="P14" s="79">
        <v>-88</v>
      </c>
      <c r="Q14" s="78">
        <v>12512</v>
      </c>
    </row>
    <row r="15" spans="1:17" s="80" customFormat="1" x14ac:dyDescent="0.15">
      <c r="A15" s="25">
        <v>2023</v>
      </c>
      <c r="B15" s="4">
        <v>2</v>
      </c>
      <c r="C15" s="39">
        <v>1508</v>
      </c>
      <c r="D15" s="36">
        <v>22.8</v>
      </c>
      <c r="E15" s="36">
        <v>2.1</v>
      </c>
      <c r="F15" s="81">
        <v>245563</v>
      </c>
      <c r="G15" s="97">
        <v>2627802</v>
      </c>
      <c r="H15" s="165">
        <v>1236</v>
      </c>
      <c r="I15" s="70">
        <v>22</v>
      </c>
      <c r="J15" s="62">
        <v>1.2</v>
      </c>
      <c r="K15" s="79">
        <v>8811</v>
      </c>
      <c r="L15" s="78">
        <v>162470</v>
      </c>
      <c r="M15" s="67">
        <v>439</v>
      </c>
      <c r="N15" s="32" t="s">
        <v>29</v>
      </c>
      <c r="O15" s="29">
        <v>5</v>
      </c>
      <c r="P15" s="79">
        <v>-93</v>
      </c>
      <c r="Q15" s="78">
        <v>12545</v>
      </c>
    </row>
    <row r="16" spans="1:17" s="80" customFormat="1" x14ac:dyDescent="0.15">
      <c r="A16" s="25">
        <v>2023</v>
      </c>
      <c r="B16" s="4">
        <v>3</v>
      </c>
      <c r="C16" s="39">
        <v>1512</v>
      </c>
      <c r="D16" s="36">
        <v>22.9</v>
      </c>
      <c r="E16" s="36">
        <v>2.2000000000000002</v>
      </c>
      <c r="F16" s="81">
        <v>250656</v>
      </c>
      <c r="G16" s="97">
        <v>2649536</v>
      </c>
      <c r="H16" s="165">
        <v>1235</v>
      </c>
      <c r="I16" s="70">
        <v>20.9</v>
      </c>
      <c r="J16" s="62">
        <v>1.2</v>
      </c>
      <c r="K16" s="79">
        <v>9058</v>
      </c>
      <c r="L16" s="78">
        <v>162858</v>
      </c>
      <c r="M16" s="67">
        <v>439</v>
      </c>
      <c r="N16" s="32" t="s">
        <v>29</v>
      </c>
      <c r="O16" s="29">
        <v>5</v>
      </c>
      <c r="P16" s="79">
        <v>-215</v>
      </c>
      <c r="Q16" s="78">
        <v>12834</v>
      </c>
    </row>
    <row r="17" spans="1:17" s="80" customFormat="1" x14ac:dyDescent="0.15">
      <c r="A17" s="25">
        <v>2023</v>
      </c>
      <c r="B17" s="4">
        <v>4</v>
      </c>
      <c r="C17" s="39">
        <v>1512</v>
      </c>
      <c r="D17" s="36">
        <v>23.4</v>
      </c>
      <c r="E17" s="36">
        <v>2.2000000000000002</v>
      </c>
      <c r="F17" s="81">
        <v>250799</v>
      </c>
      <c r="G17" s="97">
        <v>2649425</v>
      </c>
      <c r="H17" s="165">
        <v>1238</v>
      </c>
      <c r="I17" s="70">
        <v>20.9</v>
      </c>
      <c r="J17" s="62">
        <v>1.2</v>
      </c>
      <c r="K17" s="79">
        <v>9242</v>
      </c>
      <c r="L17" s="78">
        <v>164323</v>
      </c>
      <c r="M17" s="67">
        <v>446</v>
      </c>
      <c r="N17" s="32" t="s">
        <v>29</v>
      </c>
      <c r="O17" s="29">
        <v>5</v>
      </c>
      <c r="P17" s="79">
        <v>-206</v>
      </c>
      <c r="Q17" s="78">
        <v>12949</v>
      </c>
    </row>
    <row r="18" spans="1:17" s="80" customFormat="1" x14ac:dyDescent="0.15">
      <c r="A18" s="25">
        <v>2023</v>
      </c>
      <c r="B18" s="4">
        <v>5</v>
      </c>
      <c r="C18" s="39">
        <v>1511</v>
      </c>
      <c r="D18" s="36">
        <v>24</v>
      </c>
      <c r="E18" s="36">
        <v>2.2999999999999998</v>
      </c>
      <c r="F18" s="81">
        <v>252301</v>
      </c>
      <c r="G18" s="97">
        <v>2654895</v>
      </c>
      <c r="H18" s="165">
        <v>1235</v>
      </c>
      <c r="I18" s="70">
        <v>20.9</v>
      </c>
      <c r="J18" s="62">
        <v>1.2</v>
      </c>
      <c r="K18" s="79">
        <v>9174</v>
      </c>
      <c r="L18" s="78">
        <v>163505</v>
      </c>
      <c r="M18" s="67">
        <v>451</v>
      </c>
      <c r="N18" s="32" t="s">
        <v>29</v>
      </c>
      <c r="O18" s="29">
        <v>5.2</v>
      </c>
      <c r="P18" s="79">
        <v>-321</v>
      </c>
      <c r="Q18" s="78">
        <v>13126</v>
      </c>
    </row>
    <row r="19" spans="1:17" s="80" customFormat="1" x14ac:dyDescent="0.15">
      <c r="A19" s="25">
        <v>2023</v>
      </c>
      <c r="B19" s="4">
        <v>6</v>
      </c>
      <c r="C19" s="39">
        <v>1516</v>
      </c>
      <c r="D19" s="36">
        <v>19.100000000000001</v>
      </c>
      <c r="E19" s="36">
        <v>2.2999999999999998</v>
      </c>
      <c r="F19" s="81">
        <v>337031</v>
      </c>
      <c r="G19" s="97">
        <v>2757912</v>
      </c>
      <c r="H19" s="165">
        <v>1229</v>
      </c>
      <c r="I19" s="70">
        <v>19.3</v>
      </c>
      <c r="J19" s="62">
        <v>1.2</v>
      </c>
      <c r="K19" s="79">
        <v>10357</v>
      </c>
      <c r="L19" s="78">
        <v>167697</v>
      </c>
      <c r="M19" s="67">
        <v>450</v>
      </c>
      <c r="N19" s="32" t="s">
        <v>29</v>
      </c>
      <c r="O19" s="29">
        <v>5.4</v>
      </c>
      <c r="P19" s="79">
        <v>-325</v>
      </c>
      <c r="Q19" s="78">
        <v>13369</v>
      </c>
    </row>
    <row r="20" spans="1:17" s="80" customFormat="1" x14ac:dyDescent="0.15">
      <c r="A20" s="25">
        <v>2023</v>
      </c>
      <c r="B20" s="4">
        <v>7</v>
      </c>
      <c r="C20" s="39">
        <v>1516</v>
      </c>
      <c r="D20" s="36">
        <v>19.399999999999999</v>
      </c>
      <c r="E20" s="36">
        <v>2.4</v>
      </c>
      <c r="F20" s="81">
        <v>337051</v>
      </c>
      <c r="G20" s="97">
        <v>2757794</v>
      </c>
      <c r="H20" s="165">
        <v>1232</v>
      </c>
      <c r="I20" s="70">
        <v>19.399999999999999</v>
      </c>
      <c r="J20" s="62">
        <v>1.2</v>
      </c>
      <c r="K20" s="79">
        <v>10341</v>
      </c>
      <c r="L20" s="78">
        <v>167788</v>
      </c>
      <c r="M20" s="67">
        <v>459</v>
      </c>
      <c r="N20" s="32" t="s">
        <v>29</v>
      </c>
      <c r="O20" s="29">
        <v>5.0999999999999996</v>
      </c>
      <c r="P20" s="79">
        <v>-337</v>
      </c>
      <c r="Q20" s="78">
        <v>13464</v>
      </c>
    </row>
    <row r="21" spans="1:17" s="80" customFormat="1" x14ac:dyDescent="0.15">
      <c r="A21" s="25">
        <v>2023</v>
      </c>
      <c r="B21" s="4">
        <v>8</v>
      </c>
      <c r="C21" s="39">
        <v>1515</v>
      </c>
      <c r="D21" s="36">
        <v>19.399999999999999</v>
      </c>
      <c r="E21" s="36">
        <v>2.4</v>
      </c>
      <c r="F21" s="81">
        <v>336988</v>
      </c>
      <c r="G21" s="97">
        <v>2757579</v>
      </c>
      <c r="H21" s="165">
        <v>1232</v>
      </c>
      <c r="I21" s="70">
        <v>19.600000000000001</v>
      </c>
      <c r="J21" s="62">
        <v>1.2</v>
      </c>
      <c r="K21" s="79">
        <v>10365</v>
      </c>
      <c r="L21" s="78">
        <v>168209</v>
      </c>
      <c r="M21" s="67">
        <v>469</v>
      </c>
      <c r="N21" s="32" t="s">
        <v>29</v>
      </c>
      <c r="O21" s="29">
        <v>4.9000000000000004</v>
      </c>
      <c r="P21" s="79">
        <v>-363</v>
      </c>
      <c r="Q21" s="78">
        <v>13857</v>
      </c>
    </row>
    <row r="22" spans="1:17" s="80" customFormat="1" x14ac:dyDescent="0.15">
      <c r="A22" s="25">
        <v>2023</v>
      </c>
      <c r="B22" s="4">
        <v>9</v>
      </c>
      <c r="C22" s="39">
        <v>1511</v>
      </c>
      <c r="D22" s="36">
        <v>19.2</v>
      </c>
      <c r="E22" s="36">
        <v>2.4</v>
      </c>
      <c r="F22" s="81">
        <v>336877</v>
      </c>
      <c r="G22" s="97">
        <v>2747720</v>
      </c>
      <c r="H22" s="165">
        <v>1228</v>
      </c>
      <c r="I22" s="70">
        <v>20.100000000000001</v>
      </c>
      <c r="J22" s="62">
        <v>1.3</v>
      </c>
      <c r="K22" s="79">
        <v>9934</v>
      </c>
      <c r="L22" s="78">
        <v>159443</v>
      </c>
      <c r="M22" s="67">
        <v>471</v>
      </c>
      <c r="N22" s="32" t="s">
        <v>29</v>
      </c>
      <c r="O22" s="29">
        <v>4.7</v>
      </c>
      <c r="P22" s="79">
        <v>-382</v>
      </c>
      <c r="Q22" s="78">
        <v>13966</v>
      </c>
    </row>
    <row r="23" spans="1:17" s="80" customFormat="1" x14ac:dyDescent="0.15">
      <c r="A23" s="25">
        <v>2023</v>
      </c>
      <c r="B23" s="4">
        <v>10</v>
      </c>
      <c r="C23" s="39">
        <v>1361</v>
      </c>
      <c r="D23" s="36">
        <v>18.600000000000001</v>
      </c>
      <c r="E23" s="36">
        <v>2.2999999999999998</v>
      </c>
      <c r="F23" s="81">
        <v>336284</v>
      </c>
      <c r="G23" s="97">
        <v>2727094</v>
      </c>
      <c r="H23" s="165">
        <v>1381</v>
      </c>
      <c r="I23" s="70">
        <v>20.2</v>
      </c>
      <c r="J23" s="62">
        <v>1.2</v>
      </c>
      <c r="K23" s="79">
        <v>10558</v>
      </c>
      <c r="L23" s="78">
        <v>180514</v>
      </c>
      <c r="M23" s="67">
        <v>475</v>
      </c>
      <c r="N23" s="32" t="s">
        <v>29</v>
      </c>
      <c r="O23" s="29">
        <v>4.0999999999999996</v>
      </c>
      <c r="P23" s="79">
        <v>-291</v>
      </c>
      <c r="Q23" s="78">
        <v>14131</v>
      </c>
    </row>
    <row r="24" spans="1:17" s="80" customFormat="1" x14ac:dyDescent="0.15">
      <c r="A24" s="25">
        <v>2023</v>
      </c>
      <c r="B24" s="4">
        <v>11</v>
      </c>
      <c r="C24" s="39">
        <v>1361</v>
      </c>
      <c r="D24" s="36">
        <v>19.8</v>
      </c>
      <c r="E24" s="36">
        <v>2.4</v>
      </c>
      <c r="F24" s="81">
        <v>333347</v>
      </c>
      <c r="G24" s="97">
        <v>2720321</v>
      </c>
      <c r="H24" s="165">
        <v>1384</v>
      </c>
      <c r="I24" s="70">
        <v>20.9</v>
      </c>
      <c r="J24" s="62">
        <v>1.3</v>
      </c>
      <c r="K24" s="79">
        <v>10838</v>
      </c>
      <c r="L24" s="78">
        <v>180545</v>
      </c>
      <c r="M24" s="67">
        <v>481</v>
      </c>
      <c r="N24" s="32" t="s">
        <v>29</v>
      </c>
      <c r="O24" s="29">
        <v>4.4000000000000004</v>
      </c>
      <c r="P24" s="79">
        <v>-262</v>
      </c>
      <c r="Q24" s="78">
        <v>14177</v>
      </c>
    </row>
    <row r="25" spans="1:17" s="80" customFormat="1" x14ac:dyDescent="0.15">
      <c r="A25" s="25">
        <v>2023</v>
      </c>
      <c r="B25" s="4">
        <v>12</v>
      </c>
      <c r="C25" s="39">
        <v>1361</v>
      </c>
      <c r="D25" s="36">
        <v>19.7</v>
      </c>
      <c r="E25" s="36">
        <v>2.4</v>
      </c>
      <c r="F25" s="81">
        <v>333608</v>
      </c>
      <c r="G25" s="97">
        <v>2721971</v>
      </c>
      <c r="H25" s="165">
        <v>1379</v>
      </c>
      <c r="I25" s="70">
        <v>21.1</v>
      </c>
      <c r="J25" s="62">
        <v>1.3</v>
      </c>
      <c r="K25" s="79">
        <v>10817</v>
      </c>
      <c r="L25" s="78">
        <v>180171</v>
      </c>
      <c r="M25" s="67">
        <v>483</v>
      </c>
      <c r="N25" s="32" t="s">
        <v>29</v>
      </c>
      <c r="O25" s="29">
        <v>4.0999999999999996</v>
      </c>
      <c r="P25" s="79">
        <v>-141</v>
      </c>
      <c r="Q25" s="78">
        <v>14265</v>
      </c>
    </row>
    <row r="26" spans="1:17" s="80" customFormat="1" x14ac:dyDescent="0.15">
      <c r="A26" s="25">
        <v>2024</v>
      </c>
      <c r="B26" s="4">
        <v>1</v>
      </c>
      <c r="C26" s="39">
        <v>1362</v>
      </c>
      <c r="D26" s="36">
        <v>21.1</v>
      </c>
      <c r="E26" s="36">
        <v>2.6</v>
      </c>
      <c r="F26" s="81">
        <v>333352</v>
      </c>
      <c r="G26" s="97">
        <v>2722633</v>
      </c>
      <c r="H26" s="165">
        <v>1380</v>
      </c>
      <c r="I26" s="70">
        <v>22</v>
      </c>
      <c r="J26" s="62">
        <v>1.3</v>
      </c>
      <c r="K26" s="79">
        <v>10896</v>
      </c>
      <c r="L26" s="78">
        <v>180053</v>
      </c>
      <c r="M26" s="67">
        <v>490</v>
      </c>
      <c r="N26" s="32" t="s">
        <v>29</v>
      </c>
      <c r="O26" s="29">
        <v>4.2</v>
      </c>
      <c r="P26" s="79">
        <v>-114</v>
      </c>
      <c r="Q26" s="78">
        <v>14259</v>
      </c>
    </row>
    <row r="27" spans="1:17" s="80" customFormat="1" x14ac:dyDescent="0.15">
      <c r="A27" s="25">
        <v>2024</v>
      </c>
      <c r="B27" s="4">
        <v>2</v>
      </c>
      <c r="C27" s="39">
        <v>1360</v>
      </c>
      <c r="D27" s="36">
        <v>22.2</v>
      </c>
      <c r="E27" s="36">
        <v>2.7</v>
      </c>
      <c r="F27" s="81">
        <v>333261</v>
      </c>
      <c r="G27" s="97">
        <v>2722858</v>
      </c>
      <c r="H27" s="165">
        <v>1377</v>
      </c>
      <c r="I27" s="70">
        <v>22.2</v>
      </c>
      <c r="J27" s="62">
        <v>1.4</v>
      </c>
      <c r="K27" s="79">
        <v>10971</v>
      </c>
      <c r="L27" s="78">
        <v>179903</v>
      </c>
      <c r="M27" s="67">
        <v>489</v>
      </c>
      <c r="N27" s="32" t="s">
        <v>29</v>
      </c>
      <c r="O27" s="29">
        <v>4.5</v>
      </c>
      <c r="P27" s="79">
        <v>-107</v>
      </c>
      <c r="Q27" s="78">
        <v>14249</v>
      </c>
    </row>
    <row r="28" spans="1:17" s="80" customFormat="1" x14ac:dyDescent="0.15">
      <c r="A28" s="25">
        <v>2024</v>
      </c>
      <c r="B28" s="4">
        <v>3</v>
      </c>
      <c r="C28" s="39">
        <v>1357</v>
      </c>
      <c r="D28" s="36">
        <v>22.7</v>
      </c>
      <c r="E28" s="36">
        <v>2.8</v>
      </c>
      <c r="F28" s="81">
        <v>336791</v>
      </c>
      <c r="G28" s="97">
        <v>2741046</v>
      </c>
      <c r="H28" s="165">
        <v>1367</v>
      </c>
      <c r="I28" s="70">
        <v>21.6</v>
      </c>
      <c r="J28" s="62">
        <v>1.4</v>
      </c>
      <c r="K28" s="79">
        <v>11039</v>
      </c>
      <c r="L28" s="78">
        <v>174134</v>
      </c>
      <c r="M28" s="67">
        <v>489</v>
      </c>
      <c r="N28" s="32" t="s">
        <v>31</v>
      </c>
      <c r="O28" s="29">
        <v>4.4000000000000004</v>
      </c>
      <c r="P28" s="79">
        <v>50</v>
      </c>
      <c r="Q28" s="78">
        <v>14419</v>
      </c>
    </row>
    <row r="29" spans="1:17" s="80" customFormat="1" x14ac:dyDescent="0.15">
      <c r="A29" s="25">
        <v>2024</v>
      </c>
      <c r="B29" s="4">
        <v>4</v>
      </c>
      <c r="C29" s="39">
        <v>1356</v>
      </c>
      <c r="D29" s="36">
        <v>22.3</v>
      </c>
      <c r="E29" s="36">
        <v>2.7</v>
      </c>
      <c r="F29" s="81">
        <v>336892</v>
      </c>
      <c r="G29" s="97">
        <v>2741003</v>
      </c>
      <c r="H29" s="165">
        <v>1365</v>
      </c>
      <c r="I29" s="70">
        <v>20.9</v>
      </c>
      <c r="J29" s="62">
        <v>1.3</v>
      </c>
      <c r="K29" s="79">
        <v>11041</v>
      </c>
      <c r="L29" s="78">
        <v>174057</v>
      </c>
      <c r="M29" s="67">
        <v>503</v>
      </c>
      <c r="N29" s="32">
        <v>477.6</v>
      </c>
      <c r="O29" s="29">
        <v>4.0999999999999996</v>
      </c>
      <c r="P29" s="79">
        <v>125</v>
      </c>
      <c r="Q29" s="78">
        <v>14823</v>
      </c>
    </row>
    <row r="30" spans="1:17" s="80" customFormat="1" x14ac:dyDescent="0.15">
      <c r="A30" s="87"/>
      <c r="B30" s="56"/>
      <c r="D30" s="36"/>
      <c r="E30" s="36"/>
      <c r="F30" s="41"/>
      <c r="G30" s="37"/>
      <c r="H30" s="56"/>
      <c r="I30" s="70"/>
      <c r="J30" s="62"/>
      <c r="K30" s="69"/>
      <c r="L30" s="73"/>
      <c r="M30" s="56"/>
      <c r="N30" s="56"/>
      <c r="O30" s="56"/>
      <c r="P30" s="56"/>
      <c r="Q30" s="56"/>
    </row>
    <row r="31" spans="1:17" s="80" customFormat="1" x14ac:dyDescent="0.15">
      <c r="A31" s="87"/>
      <c r="B31" s="56"/>
      <c r="D31" s="36"/>
      <c r="E31" s="36"/>
      <c r="F31" s="41"/>
      <c r="G31" s="37"/>
      <c r="H31" s="56"/>
      <c r="I31" s="70"/>
      <c r="J31" s="62"/>
      <c r="K31" s="69"/>
      <c r="L31" s="73"/>
      <c r="M31" s="56"/>
      <c r="N31" s="56"/>
      <c r="O31" s="56"/>
      <c r="P31" s="56"/>
      <c r="Q31" s="56"/>
    </row>
    <row r="32" spans="1:17" s="80" customFormat="1" x14ac:dyDescent="0.15">
      <c r="A32" s="87"/>
      <c r="B32" s="56"/>
      <c r="D32" s="36"/>
      <c r="E32" s="36"/>
      <c r="F32" s="41"/>
      <c r="G32" s="37"/>
      <c r="H32" s="56"/>
      <c r="I32" s="70"/>
      <c r="J32" s="62"/>
      <c r="K32" s="69"/>
      <c r="L32" s="73"/>
      <c r="M32" s="56"/>
      <c r="N32" s="56"/>
      <c r="O32" s="56"/>
      <c r="P32" s="56"/>
      <c r="Q32" s="56"/>
    </row>
  </sheetData>
  <mergeCells count="5">
    <mergeCell ref="A3:B3"/>
    <mergeCell ref="A2:B2"/>
    <mergeCell ref="C2:G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62" fitToHeight="0" orientation="landscape" horizontalDpi="300" verticalDpi="300" r:id="rId1"/>
  <headerFooter alignWithMargins="0"/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435"/>
  <sheetViews>
    <sheetView zoomScale="90" zoomScaleNormal="9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6.625" style="59" customWidth="1"/>
    <col min="2" max="2" width="4.625" style="59" customWidth="1"/>
    <col min="3" max="3" width="9.625" style="132" customWidth="1"/>
    <col min="4" max="5" width="7.625" style="59" customWidth="1"/>
    <col min="6" max="7" width="10.75" style="59" customWidth="1"/>
    <col min="8" max="8" width="9.625" style="95" customWidth="1"/>
    <col min="9" max="10" width="7.625" style="52" customWidth="1"/>
    <col min="11" max="11" width="10.75" style="47" customWidth="1"/>
    <col min="12" max="12" width="10.75" style="54" customWidth="1"/>
    <col min="13" max="13" width="9.625" style="59" customWidth="1"/>
    <col min="14" max="14" width="7.625" style="96" customWidth="1"/>
    <col min="15" max="15" width="7.625" style="52" customWidth="1"/>
    <col min="16" max="17" width="10.75" style="54" customWidth="1"/>
    <col min="18" max="18" width="9.625" style="59" customWidth="1"/>
    <col min="19" max="19" width="7.625" style="96" customWidth="1"/>
    <col min="20" max="20" width="7.625" style="52" customWidth="1"/>
    <col min="21" max="22" width="10.75" style="54" customWidth="1"/>
    <col min="23" max="23" width="9.625" style="59" customWidth="1"/>
    <col min="24" max="25" width="7.625" style="59" customWidth="1"/>
    <col min="26" max="27" width="10.75" style="59" customWidth="1"/>
    <col min="28" max="16384" width="9" style="59"/>
  </cols>
  <sheetData>
    <row r="1" spans="1:27" s="26" customFormat="1" ht="22.5" customHeight="1" x14ac:dyDescent="0.15">
      <c r="A1" s="141" t="s">
        <v>8</v>
      </c>
      <c r="B1" s="106"/>
      <c r="C1" s="140"/>
      <c r="H1" s="102"/>
      <c r="I1" s="103"/>
      <c r="J1" s="103"/>
      <c r="K1" s="104"/>
      <c r="L1" s="105"/>
      <c r="M1" s="106"/>
      <c r="N1" s="31"/>
      <c r="O1" s="29"/>
      <c r="P1" s="27"/>
      <c r="Q1" s="54"/>
      <c r="S1" s="31"/>
      <c r="T1" s="29"/>
      <c r="U1" s="27"/>
      <c r="V1" s="27"/>
    </row>
    <row r="2" spans="1:27" s="2" customFormat="1" ht="13.5" customHeight="1" x14ac:dyDescent="0.15">
      <c r="A2" s="195"/>
      <c r="B2" s="196"/>
      <c r="C2" s="207" t="s">
        <v>22</v>
      </c>
      <c r="D2" s="208"/>
      <c r="E2" s="208"/>
      <c r="F2" s="208"/>
      <c r="G2" s="209"/>
      <c r="H2" s="197" t="s">
        <v>9</v>
      </c>
      <c r="I2" s="198"/>
      <c r="J2" s="198"/>
      <c r="K2" s="198"/>
      <c r="L2" s="199"/>
      <c r="M2" s="190" t="s">
        <v>10</v>
      </c>
      <c r="N2" s="191"/>
      <c r="O2" s="191"/>
      <c r="P2" s="191"/>
      <c r="Q2" s="192"/>
      <c r="R2" s="190" t="s">
        <v>11</v>
      </c>
      <c r="S2" s="191"/>
      <c r="T2" s="191"/>
      <c r="U2" s="191"/>
      <c r="V2" s="192"/>
      <c r="W2" s="204" t="s">
        <v>12</v>
      </c>
      <c r="X2" s="205"/>
      <c r="Y2" s="205"/>
      <c r="Z2" s="205"/>
      <c r="AA2" s="206"/>
    </row>
    <row r="3" spans="1:27" s="101" customFormat="1" ht="63.7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0" t="s">
        <v>21</v>
      </c>
      <c r="G3" s="100" t="s">
        <v>15</v>
      </c>
      <c r="H3" s="98" t="s">
        <v>14</v>
      </c>
      <c r="I3" s="99" t="s">
        <v>0</v>
      </c>
      <c r="J3" s="99" t="s">
        <v>1</v>
      </c>
      <c r="K3" s="100" t="s">
        <v>21</v>
      </c>
      <c r="L3" s="100" t="s">
        <v>15</v>
      </c>
      <c r="M3" s="98" t="s">
        <v>14</v>
      </c>
      <c r="N3" s="99" t="s">
        <v>0</v>
      </c>
      <c r="O3" s="99" t="s">
        <v>1</v>
      </c>
      <c r="P3" s="100" t="s">
        <v>21</v>
      </c>
      <c r="Q3" s="100" t="s">
        <v>15</v>
      </c>
      <c r="R3" s="98" t="s">
        <v>14</v>
      </c>
      <c r="S3" s="99" t="s">
        <v>0</v>
      </c>
      <c r="T3" s="99" t="s">
        <v>1</v>
      </c>
      <c r="U3" s="100" t="s">
        <v>21</v>
      </c>
      <c r="V3" s="100" t="s">
        <v>15</v>
      </c>
      <c r="W3" s="98" t="s">
        <v>14</v>
      </c>
      <c r="X3" s="123" t="s">
        <v>0</v>
      </c>
      <c r="Y3" s="123" t="s">
        <v>1</v>
      </c>
      <c r="Z3" s="124" t="s">
        <v>21</v>
      </c>
      <c r="AA3" s="109" t="s">
        <v>15</v>
      </c>
    </row>
    <row r="4" spans="1:27" s="107" customFormat="1" ht="12" customHeight="1" x14ac:dyDescent="0.15">
      <c r="A4" s="151"/>
      <c r="B4" s="151"/>
      <c r="C4" s="152"/>
      <c r="D4" s="153" t="s">
        <v>13</v>
      </c>
      <c r="E4" s="153" t="s">
        <v>13</v>
      </c>
      <c r="F4" s="150" t="s">
        <v>24</v>
      </c>
      <c r="G4" s="150" t="s">
        <v>24</v>
      </c>
      <c r="H4" s="146"/>
      <c r="I4" s="147" t="s">
        <v>13</v>
      </c>
      <c r="J4" s="147" t="s">
        <v>13</v>
      </c>
      <c r="K4" s="150" t="s">
        <v>24</v>
      </c>
      <c r="L4" s="154" t="s">
        <v>24</v>
      </c>
      <c r="M4" s="155"/>
      <c r="N4" s="153" t="s">
        <v>13</v>
      </c>
      <c r="O4" s="153" t="s">
        <v>13</v>
      </c>
      <c r="P4" s="150" t="s">
        <v>24</v>
      </c>
      <c r="Q4" s="150" t="s">
        <v>24</v>
      </c>
      <c r="R4" s="156"/>
      <c r="S4" s="153" t="s">
        <v>13</v>
      </c>
      <c r="T4" s="153" t="s">
        <v>13</v>
      </c>
      <c r="U4" s="150" t="s">
        <v>24</v>
      </c>
      <c r="V4" s="150" t="s">
        <v>24</v>
      </c>
      <c r="W4" s="156"/>
      <c r="X4" s="153" t="s">
        <v>13</v>
      </c>
      <c r="Y4" s="153" t="s">
        <v>13</v>
      </c>
      <c r="Z4" s="150" t="s">
        <v>24</v>
      </c>
      <c r="AA4" s="149" t="s">
        <v>24</v>
      </c>
    </row>
    <row r="5" spans="1:27" s="16" customFormat="1" x14ac:dyDescent="0.15">
      <c r="A5" s="1">
        <v>1999</v>
      </c>
      <c r="B5" s="16">
        <v>1</v>
      </c>
      <c r="C5" s="89">
        <v>1838</v>
      </c>
      <c r="D5" s="17">
        <v>58.8</v>
      </c>
      <c r="E5" s="17">
        <v>1.1000000000000001</v>
      </c>
      <c r="F5" s="18">
        <v>8.76</v>
      </c>
      <c r="G5" s="18">
        <v>463.97</v>
      </c>
      <c r="H5" s="44">
        <v>1337</v>
      </c>
      <c r="I5" s="45">
        <v>73.900000000000006</v>
      </c>
      <c r="J5" s="46">
        <v>1.2</v>
      </c>
      <c r="K5" s="47">
        <v>7.43</v>
      </c>
      <c r="L5" s="48">
        <v>467.51</v>
      </c>
      <c r="M5" s="22">
        <v>501</v>
      </c>
      <c r="N5" s="17">
        <v>34.4</v>
      </c>
      <c r="O5" s="17">
        <v>0.9</v>
      </c>
      <c r="P5" s="18">
        <v>12.3</v>
      </c>
      <c r="Q5" s="18">
        <v>454.53</v>
      </c>
      <c r="R5" s="112"/>
      <c r="S5" s="113"/>
      <c r="T5" s="113"/>
      <c r="U5" s="114"/>
      <c r="V5" s="114"/>
      <c r="W5" s="115"/>
      <c r="X5" s="125"/>
      <c r="Y5" s="125"/>
      <c r="Z5" s="125"/>
      <c r="AA5" s="126"/>
    </row>
    <row r="6" spans="1:27" s="16" customFormat="1" x14ac:dyDescent="0.15">
      <c r="A6" s="23">
        <v>1999</v>
      </c>
      <c r="B6" s="16">
        <v>2</v>
      </c>
      <c r="C6" s="89">
        <v>1844</v>
      </c>
      <c r="D6" s="17">
        <v>58.7</v>
      </c>
      <c r="E6" s="17">
        <v>1.1000000000000001</v>
      </c>
      <c r="F6" s="18">
        <v>8.7899999999999991</v>
      </c>
      <c r="G6" s="18">
        <v>463.09</v>
      </c>
      <c r="H6" s="44">
        <v>1340</v>
      </c>
      <c r="I6" s="45">
        <v>73.3</v>
      </c>
      <c r="J6" s="46">
        <v>1.2</v>
      </c>
      <c r="K6" s="47">
        <v>7.4</v>
      </c>
      <c r="L6" s="48">
        <v>467.09</v>
      </c>
      <c r="M6" s="22">
        <v>504</v>
      </c>
      <c r="N6" s="17">
        <v>35.6</v>
      </c>
      <c r="O6" s="17">
        <v>1</v>
      </c>
      <c r="P6" s="18">
        <v>12.46</v>
      </c>
      <c r="Q6" s="18">
        <v>452.45</v>
      </c>
      <c r="R6" s="112"/>
      <c r="S6" s="113"/>
      <c r="T6" s="113"/>
      <c r="U6" s="114"/>
      <c r="V6" s="114"/>
      <c r="W6" s="115"/>
      <c r="X6" s="125"/>
      <c r="Y6" s="125"/>
      <c r="Z6" s="125"/>
      <c r="AA6" s="126"/>
    </row>
    <row r="7" spans="1:27" s="16" customFormat="1" x14ac:dyDescent="0.15">
      <c r="A7" s="23">
        <v>1999</v>
      </c>
      <c r="B7" s="16">
        <v>3</v>
      </c>
      <c r="C7" s="89">
        <v>1848</v>
      </c>
      <c r="D7" s="17">
        <v>65.099999999999994</v>
      </c>
      <c r="E7" s="17">
        <v>1.3</v>
      </c>
      <c r="F7" s="18">
        <v>8.94</v>
      </c>
      <c r="G7" s="18">
        <v>462.41</v>
      </c>
      <c r="H7" s="44">
        <v>1336</v>
      </c>
      <c r="I7" s="45">
        <v>80</v>
      </c>
      <c r="J7" s="46">
        <v>1.3</v>
      </c>
      <c r="K7" s="47">
        <v>7.57</v>
      </c>
      <c r="L7" s="48">
        <v>467.55</v>
      </c>
      <c r="M7" s="22">
        <v>512</v>
      </c>
      <c r="N7" s="17">
        <v>41.6</v>
      </c>
      <c r="O7" s="17">
        <v>1.2</v>
      </c>
      <c r="P7" s="18">
        <v>12.53</v>
      </c>
      <c r="Q7" s="18">
        <v>449</v>
      </c>
      <c r="R7" s="112"/>
      <c r="S7" s="113"/>
      <c r="T7" s="113"/>
      <c r="U7" s="114"/>
      <c r="V7" s="114"/>
      <c r="W7" s="115"/>
      <c r="X7" s="125"/>
      <c r="Y7" s="125"/>
      <c r="Z7" s="125"/>
      <c r="AA7" s="126"/>
    </row>
    <row r="8" spans="1:27" s="16" customFormat="1" x14ac:dyDescent="0.15">
      <c r="A8" s="23">
        <v>1999</v>
      </c>
      <c r="B8" s="16">
        <v>4</v>
      </c>
      <c r="C8" s="89">
        <v>1850</v>
      </c>
      <c r="D8" s="17">
        <v>71.599999999999994</v>
      </c>
      <c r="E8" s="17">
        <v>1.4</v>
      </c>
      <c r="F8" s="18">
        <v>8.75</v>
      </c>
      <c r="G8" s="18">
        <v>462.43</v>
      </c>
      <c r="H8" s="44">
        <v>1336</v>
      </c>
      <c r="I8" s="45">
        <v>92</v>
      </c>
      <c r="J8" s="46">
        <v>1.4</v>
      </c>
      <c r="K8" s="47">
        <v>6.94</v>
      </c>
      <c r="L8" s="48">
        <v>466.35</v>
      </c>
      <c r="M8" s="22">
        <v>514</v>
      </c>
      <c r="N8" s="17">
        <v>44.2</v>
      </c>
      <c r="O8" s="17">
        <v>1.3</v>
      </c>
      <c r="P8" s="18">
        <v>13.45</v>
      </c>
      <c r="Q8" s="18">
        <v>452.24</v>
      </c>
      <c r="R8" s="112"/>
      <c r="S8" s="113"/>
      <c r="T8" s="113"/>
      <c r="U8" s="114"/>
      <c r="V8" s="114"/>
      <c r="W8" s="115"/>
      <c r="X8" s="125"/>
      <c r="Y8" s="125"/>
      <c r="Z8" s="125"/>
      <c r="AA8" s="126"/>
    </row>
    <row r="9" spans="1:27" s="16" customFormat="1" x14ac:dyDescent="0.15">
      <c r="A9" s="23">
        <v>1999</v>
      </c>
      <c r="B9" s="16">
        <v>5</v>
      </c>
      <c r="C9" s="89">
        <v>1851</v>
      </c>
      <c r="D9" s="17">
        <v>71.900000000000006</v>
      </c>
      <c r="E9" s="17">
        <v>1.3</v>
      </c>
      <c r="F9" s="18">
        <v>8.49</v>
      </c>
      <c r="G9" s="18">
        <v>461.4</v>
      </c>
      <c r="H9" s="44">
        <v>1336</v>
      </c>
      <c r="I9" s="45">
        <v>89.3</v>
      </c>
      <c r="J9" s="46">
        <v>1.3</v>
      </c>
      <c r="K9" s="47">
        <v>7.04</v>
      </c>
      <c r="L9" s="48">
        <v>465.91</v>
      </c>
      <c r="M9" s="22">
        <v>515</v>
      </c>
      <c r="N9" s="17">
        <v>45.8</v>
      </c>
      <c r="O9" s="17">
        <v>1.2</v>
      </c>
      <c r="P9" s="18">
        <v>12.25</v>
      </c>
      <c r="Q9" s="18">
        <v>449.72</v>
      </c>
      <c r="R9" s="112"/>
      <c r="S9" s="113"/>
      <c r="T9" s="113"/>
      <c r="U9" s="114"/>
      <c r="V9" s="114"/>
      <c r="W9" s="115"/>
      <c r="X9" s="125"/>
      <c r="Y9" s="125"/>
      <c r="Z9" s="125"/>
      <c r="AA9" s="126"/>
    </row>
    <row r="10" spans="1:27" s="16" customFormat="1" x14ac:dyDescent="0.15">
      <c r="A10" s="23">
        <v>1999</v>
      </c>
      <c r="B10" s="16">
        <v>6</v>
      </c>
      <c r="C10" s="89">
        <v>1852</v>
      </c>
      <c r="D10" s="17">
        <v>118.1</v>
      </c>
      <c r="E10" s="17">
        <v>1.5</v>
      </c>
      <c r="F10" s="18">
        <v>5.79</v>
      </c>
      <c r="G10" s="18">
        <v>462.32</v>
      </c>
      <c r="H10" s="44">
        <v>1338</v>
      </c>
      <c r="I10" s="45">
        <v>151.80000000000001</v>
      </c>
      <c r="J10" s="46">
        <v>1.5</v>
      </c>
      <c r="K10" s="47">
        <v>4.49</v>
      </c>
      <c r="L10" s="48">
        <v>467.69</v>
      </c>
      <c r="M10" s="22">
        <v>514</v>
      </c>
      <c r="N10" s="17">
        <v>75.2</v>
      </c>
      <c r="O10" s="17">
        <v>1.5</v>
      </c>
      <c r="P10" s="18">
        <v>9.16</v>
      </c>
      <c r="Q10" s="18">
        <v>448.34</v>
      </c>
      <c r="R10" s="112"/>
      <c r="S10" s="113"/>
      <c r="T10" s="113"/>
      <c r="U10" s="114"/>
      <c r="V10" s="114"/>
      <c r="W10" s="115"/>
      <c r="X10" s="125"/>
      <c r="Y10" s="125"/>
      <c r="Z10" s="125"/>
      <c r="AA10" s="126"/>
    </row>
    <row r="11" spans="1:27" s="16" customFormat="1" x14ac:dyDescent="0.15">
      <c r="A11" s="23">
        <v>1999</v>
      </c>
      <c r="B11" s="16">
        <v>7</v>
      </c>
      <c r="C11" s="89">
        <v>1855</v>
      </c>
      <c r="D11" s="43" t="s">
        <v>2</v>
      </c>
      <c r="E11" s="17">
        <v>1.6</v>
      </c>
      <c r="F11" s="18">
        <v>-2.02</v>
      </c>
      <c r="G11" s="18">
        <v>458.82</v>
      </c>
      <c r="H11" s="44">
        <v>1339</v>
      </c>
      <c r="I11" s="43" t="s">
        <v>2</v>
      </c>
      <c r="J11" s="46">
        <v>1.5</v>
      </c>
      <c r="K11" s="47">
        <v>-4.2</v>
      </c>
      <c r="L11" s="48">
        <v>462.39</v>
      </c>
      <c r="M11" s="22">
        <v>516</v>
      </c>
      <c r="N11" s="17">
        <v>204.6</v>
      </c>
      <c r="O11" s="17">
        <v>1.7</v>
      </c>
      <c r="P11" s="18">
        <v>3.65</v>
      </c>
      <c r="Q11" s="18">
        <v>449.55</v>
      </c>
      <c r="R11" s="112"/>
      <c r="S11" s="113"/>
      <c r="T11" s="113"/>
      <c r="U11" s="114"/>
      <c r="V11" s="114"/>
      <c r="W11" s="115"/>
      <c r="X11" s="125"/>
      <c r="Y11" s="125"/>
      <c r="Z11" s="125"/>
      <c r="AA11" s="126"/>
    </row>
    <row r="12" spans="1:27" s="16" customFormat="1" x14ac:dyDescent="0.15">
      <c r="A12" s="23">
        <v>1999</v>
      </c>
      <c r="B12" s="16">
        <v>8</v>
      </c>
      <c r="C12" s="89">
        <v>1859</v>
      </c>
      <c r="D12" s="43" t="s">
        <v>2</v>
      </c>
      <c r="E12" s="17">
        <v>1.4</v>
      </c>
      <c r="F12" s="18">
        <v>-3.12</v>
      </c>
      <c r="G12" s="18">
        <v>447.98</v>
      </c>
      <c r="H12" s="44">
        <v>1341</v>
      </c>
      <c r="I12" s="43" t="s">
        <v>2</v>
      </c>
      <c r="J12" s="46">
        <v>1.5</v>
      </c>
      <c r="K12" s="47">
        <v>-4.8899999999999997</v>
      </c>
      <c r="L12" s="48">
        <v>455.78</v>
      </c>
      <c r="M12" s="22">
        <v>518</v>
      </c>
      <c r="N12" s="17">
        <v>412.6</v>
      </c>
      <c r="O12" s="17">
        <v>1.4</v>
      </c>
      <c r="P12" s="18">
        <v>1.44</v>
      </c>
      <c r="Q12" s="18">
        <v>427.8</v>
      </c>
      <c r="R12" s="112"/>
      <c r="S12" s="113"/>
      <c r="T12" s="113"/>
      <c r="U12" s="114"/>
      <c r="V12" s="114"/>
      <c r="W12" s="115"/>
      <c r="X12" s="125"/>
      <c r="Y12" s="125"/>
      <c r="Z12" s="125"/>
      <c r="AA12" s="126"/>
    </row>
    <row r="13" spans="1:27" s="16" customFormat="1" x14ac:dyDescent="0.15">
      <c r="A13" s="23">
        <v>1999</v>
      </c>
      <c r="B13" s="16">
        <v>9</v>
      </c>
      <c r="C13" s="89">
        <v>1860</v>
      </c>
      <c r="D13" s="43" t="s">
        <v>2</v>
      </c>
      <c r="E13" s="17">
        <v>1.5</v>
      </c>
      <c r="F13" s="18">
        <v>-2.88</v>
      </c>
      <c r="G13" s="18">
        <v>446.92</v>
      </c>
      <c r="H13" s="44">
        <v>1355</v>
      </c>
      <c r="I13" s="43" t="s">
        <v>2</v>
      </c>
      <c r="J13" s="46">
        <v>1.5</v>
      </c>
      <c r="K13" s="47">
        <v>-4.4000000000000004</v>
      </c>
      <c r="L13" s="48">
        <v>451.81</v>
      </c>
      <c r="M13" s="22">
        <v>505</v>
      </c>
      <c r="N13" s="17">
        <v>528.4</v>
      </c>
      <c r="O13" s="17">
        <v>1.4</v>
      </c>
      <c r="P13" s="18">
        <v>1.17</v>
      </c>
      <c r="Q13" s="18">
        <v>433.81</v>
      </c>
      <c r="R13" s="112"/>
      <c r="S13" s="113"/>
      <c r="T13" s="113"/>
      <c r="U13" s="114"/>
      <c r="V13" s="114"/>
      <c r="W13" s="115"/>
      <c r="X13" s="125"/>
      <c r="Y13" s="125"/>
      <c r="Z13" s="125"/>
      <c r="AA13" s="126"/>
    </row>
    <row r="14" spans="1:27" s="16" customFormat="1" x14ac:dyDescent="0.15">
      <c r="A14" s="23">
        <v>1999</v>
      </c>
      <c r="B14" s="16">
        <v>10</v>
      </c>
      <c r="C14" s="89">
        <v>1860</v>
      </c>
      <c r="D14" s="43" t="s">
        <v>2</v>
      </c>
      <c r="E14" s="17">
        <v>1.5</v>
      </c>
      <c r="F14" s="18">
        <v>-2.69</v>
      </c>
      <c r="G14" s="18">
        <v>445.85</v>
      </c>
      <c r="H14" s="44">
        <v>1355</v>
      </c>
      <c r="I14" s="43" t="s">
        <v>2</v>
      </c>
      <c r="J14" s="46">
        <v>1.5</v>
      </c>
      <c r="K14" s="47">
        <v>-4.0599999999999996</v>
      </c>
      <c r="L14" s="48">
        <v>451.47</v>
      </c>
      <c r="M14" s="22">
        <v>505</v>
      </c>
      <c r="N14" s="17">
        <v>627.9</v>
      </c>
      <c r="O14" s="17">
        <v>1.4</v>
      </c>
      <c r="P14" s="18">
        <v>0.99</v>
      </c>
      <c r="Q14" s="18">
        <v>430.78</v>
      </c>
      <c r="R14" s="112"/>
      <c r="S14" s="113"/>
      <c r="T14" s="113"/>
      <c r="U14" s="114"/>
      <c r="V14" s="114"/>
      <c r="W14" s="115"/>
      <c r="X14" s="125"/>
      <c r="Y14" s="125"/>
      <c r="Z14" s="125"/>
      <c r="AA14" s="126"/>
    </row>
    <row r="15" spans="1:27" s="16" customFormat="1" x14ac:dyDescent="0.15">
      <c r="A15" s="23">
        <v>1999</v>
      </c>
      <c r="B15" s="16">
        <v>11</v>
      </c>
      <c r="C15" s="89">
        <v>1869</v>
      </c>
      <c r="D15" s="43" t="s">
        <v>2</v>
      </c>
      <c r="E15" s="17">
        <v>1.5</v>
      </c>
      <c r="F15" s="18">
        <v>-2.39</v>
      </c>
      <c r="G15" s="18">
        <v>445.93</v>
      </c>
      <c r="H15" s="44">
        <v>1358</v>
      </c>
      <c r="I15" s="43" t="s">
        <v>2</v>
      </c>
      <c r="J15" s="46">
        <v>1.5</v>
      </c>
      <c r="K15" s="47">
        <v>-3.91</v>
      </c>
      <c r="L15" s="48">
        <v>450.91</v>
      </c>
      <c r="M15" s="22">
        <v>511</v>
      </c>
      <c r="N15" s="17">
        <v>382</v>
      </c>
      <c r="O15" s="17">
        <v>1.5</v>
      </c>
      <c r="P15" s="18">
        <v>1.66</v>
      </c>
      <c r="Q15" s="18">
        <v>432.68</v>
      </c>
      <c r="R15" s="112"/>
      <c r="S15" s="113"/>
      <c r="T15" s="113"/>
      <c r="U15" s="114"/>
      <c r="V15" s="114"/>
      <c r="W15" s="115"/>
      <c r="X15" s="125"/>
      <c r="Y15" s="125"/>
      <c r="Z15" s="125"/>
      <c r="AA15" s="126"/>
    </row>
    <row r="16" spans="1:27" s="16" customFormat="1" x14ac:dyDescent="0.15">
      <c r="A16" s="23">
        <v>1999</v>
      </c>
      <c r="B16" s="16">
        <v>12</v>
      </c>
      <c r="C16" s="89">
        <v>1889</v>
      </c>
      <c r="D16" s="43" t="s">
        <v>2</v>
      </c>
      <c r="E16" s="17">
        <v>1.5</v>
      </c>
      <c r="F16" s="18">
        <v>-1.96</v>
      </c>
      <c r="G16" s="18">
        <v>446.69</v>
      </c>
      <c r="H16" s="44">
        <v>1363</v>
      </c>
      <c r="I16" s="43" t="s">
        <v>2</v>
      </c>
      <c r="J16" s="46">
        <v>1.5</v>
      </c>
      <c r="K16" s="47">
        <v>-3.84</v>
      </c>
      <c r="L16" s="48">
        <v>449.56</v>
      </c>
      <c r="M16" s="22">
        <v>526</v>
      </c>
      <c r="N16" s="17">
        <v>208.9</v>
      </c>
      <c r="O16" s="17">
        <v>1.4</v>
      </c>
      <c r="P16" s="18">
        <v>2.92</v>
      </c>
      <c r="Q16" s="18">
        <v>439.24</v>
      </c>
      <c r="R16" s="112"/>
      <c r="S16" s="113"/>
      <c r="T16" s="113"/>
      <c r="U16" s="114"/>
      <c r="V16" s="114"/>
      <c r="W16" s="115"/>
      <c r="X16" s="125"/>
      <c r="Y16" s="125"/>
      <c r="Z16" s="125"/>
      <c r="AA16" s="126"/>
    </row>
    <row r="17" spans="1:27" s="16" customFormat="1" x14ac:dyDescent="0.15">
      <c r="A17" s="23">
        <v>2000</v>
      </c>
      <c r="B17" s="16">
        <v>1</v>
      </c>
      <c r="C17" s="89">
        <v>1890</v>
      </c>
      <c r="D17" s="43" t="s">
        <v>2</v>
      </c>
      <c r="E17" s="17">
        <v>1.5</v>
      </c>
      <c r="F17" s="18">
        <v>-2.0299999999999998</v>
      </c>
      <c r="G17" s="18">
        <v>445.57</v>
      </c>
      <c r="H17" s="44">
        <v>1363</v>
      </c>
      <c r="I17" s="43" t="s">
        <v>2</v>
      </c>
      <c r="J17" s="46">
        <v>1.6</v>
      </c>
      <c r="K17" s="47">
        <v>-3.8</v>
      </c>
      <c r="L17" s="48">
        <v>449.64</v>
      </c>
      <c r="M17" s="22">
        <v>527</v>
      </c>
      <c r="N17" s="17">
        <v>234.7</v>
      </c>
      <c r="O17" s="17">
        <v>1.4</v>
      </c>
      <c r="P17" s="18">
        <v>2.5499999999999998</v>
      </c>
      <c r="Q17" s="18">
        <v>435.06</v>
      </c>
      <c r="R17" s="112"/>
      <c r="S17" s="113"/>
      <c r="T17" s="113"/>
      <c r="U17" s="114"/>
      <c r="V17" s="114"/>
      <c r="W17" s="115"/>
      <c r="X17" s="125"/>
      <c r="Y17" s="125"/>
      <c r="Z17" s="125"/>
      <c r="AA17" s="126"/>
    </row>
    <row r="18" spans="1:27" s="16" customFormat="1" x14ac:dyDescent="0.15">
      <c r="A18" s="23">
        <v>2000</v>
      </c>
      <c r="B18" s="16">
        <v>2</v>
      </c>
      <c r="C18" s="89">
        <v>1898</v>
      </c>
      <c r="D18" s="43" t="s">
        <v>2</v>
      </c>
      <c r="E18" s="17">
        <v>1.6</v>
      </c>
      <c r="F18" s="18">
        <v>-1.75</v>
      </c>
      <c r="G18" s="18">
        <v>446.67</v>
      </c>
      <c r="H18" s="44">
        <v>1372</v>
      </c>
      <c r="I18" s="43" t="s">
        <v>2</v>
      </c>
      <c r="J18" s="46">
        <v>1.6</v>
      </c>
      <c r="K18" s="47">
        <v>-3.64</v>
      </c>
      <c r="L18" s="48">
        <v>447.63</v>
      </c>
      <c r="M18" s="22">
        <v>526</v>
      </c>
      <c r="N18" s="17">
        <v>218.6</v>
      </c>
      <c r="O18" s="17">
        <v>1.6</v>
      </c>
      <c r="P18" s="18">
        <v>3.18</v>
      </c>
      <c r="Q18" s="18">
        <v>444.15</v>
      </c>
      <c r="R18" s="112"/>
      <c r="S18" s="113"/>
      <c r="T18" s="113"/>
      <c r="U18" s="114"/>
      <c r="V18" s="114"/>
      <c r="W18" s="115"/>
      <c r="X18" s="125"/>
      <c r="Y18" s="125"/>
      <c r="Z18" s="125"/>
      <c r="AA18" s="126"/>
    </row>
    <row r="19" spans="1:27" s="16" customFormat="1" x14ac:dyDescent="0.15">
      <c r="A19" s="23">
        <v>2000</v>
      </c>
      <c r="B19" s="16">
        <v>3</v>
      </c>
      <c r="C19" s="89">
        <v>1955</v>
      </c>
      <c r="D19" s="43" t="s">
        <v>2</v>
      </c>
      <c r="E19" s="17">
        <v>1.5</v>
      </c>
      <c r="F19" s="18">
        <v>-1.1000000000000001</v>
      </c>
      <c r="G19" s="18">
        <v>447.31</v>
      </c>
      <c r="H19" s="44">
        <v>1401</v>
      </c>
      <c r="I19" s="43" t="s">
        <v>2</v>
      </c>
      <c r="J19" s="46">
        <v>1.6</v>
      </c>
      <c r="K19" s="47">
        <v>-2.69</v>
      </c>
      <c r="L19" s="48">
        <v>445</v>
      </c>
      <c r="M19" s="22">
        <v>554</v>
      </c>
      <c r="N19" s="17">
        <v>221.5</v>
      </c>
      <c r="O19" s="17">
        <v>1.4</v>
      </c>
      <c r="P19" s="18">
        <v>2.92</v>
      </c>
      <c r="Q19" s="18">
        <v>453.16</v>
      </c>
      <c r="R19" s="112"/>
      <c r="S19" s="113"/>
      <c r="T19" s="113"/>
      <c r="U19" s="114"/>
      <c r="V19" s="114"/>
      <c r="W19" s="115"/>
      <c r="X19" s="125"/>
      <c r="Y19" s="125"/>
      <c r="Z19" s="125"/>
      <c r="AA19" s="126"/>
    </row>
    <row r="20" spans="1:27" s="16" customFormat="1" x14ac:dyDescent="0.15">
      <c r="A20" s="23">
        <v>2000</v>
      </c>
      <c r="B20" s="16">
        <v>4</v>
      </c>
      <c r="C20" s="89">
        <v>1953</v>
      </c>
      <c r="D20" s="17">
        <v>2693.7</v>
      </c>
      <c r="E20" s="17">
        <v>1.5</v>
      </c>
      <c r="F20" s="18">
        <v>0.25</v>
      </c>
      <c r="G20" s="18">
        <v>447.86</v>
      </c>
      <c r="H20" s="44">
        <v>1401</v>
      </c>
      <c r="I20" s="43" t="s">
        <v>2</v>
      </c>
      <c r="J20" s="46">
        <v>1.5</v>
      </c>
      <c r="K20" s="47">
        <v>-1.05</v>
      </c>
      <c r="L20" s="48">
        <v>444.5</v>
      </c>
      <c r="M20" s="22">
        <v>552</v>
      </c>
      <c r="N20" s="17">
        <v>172</v>
      </c>
      <c r="O20" s="17">
        <v>1.3</v>
      </c>
      <c r="P20" s="18">
        <v>3.53</v>
      </c>
      <c r="Q20" s="18">
        <v>456.38</v>
      </c>
      <c r="R20" s="112"/>
      <c r="S20" s="113"/>
      <c r="T20" s="113"/>
      <c r="U20" s="114"/>
      <c r="V20" s="114"/>
      <c r="W20" s="115"/>
      <c r="X20" s="125"/>
      <c r="Y20" s="125"/>
      <c r="Z20" s="125"/>
      <c r="AA20" s="126"/>
    </row>
    <row r="21" spans="1:27" s="16" customFormat="1" x14ac:dyDescent="0.15">
      <c r="A21" s="23">
        <v>2000</v>
      </c>
      <c r="B21" s="16">
        <v>5</v>
      </c>
      <c r="C21" s="89">
        <v>1954</v>
      </c>
      <c r="D21" s="17">
        <v>800.3</v>
      </c>
      <c r="E21" s="17">
        <v>1.4</v>
      </c>
      <c r="F21" s="18">
        <v>0.8</v>
      </c>
      <c r="G21" s="18">
        <v>447.56</v>
      </c>
      <c r="H21" s="44">
        <v>1403</v>
      </c>
      <c r="I21" s="43" t="s">
        <v>2</v>
      </c>
      <c r="J21" s="46">
        <v>1.5</v>
      </c>
      <c r="K21" s="47">
        <v>-0.59</v>
      </c>
      <c r="L21" s="48">
        <v>444.01</v>
      </c>
      <c r="M21" s="22">
        <v>551</v>
      </c>
      <c r="N21" s="17">
        <v>132.4</v>
      </c>
      <c r="O21" s="17">
        <v>1.3</v>
      </c>
      <c r="P21" s="18">
        <v>4.3600000000000003</v>
      </c>
      <c r="Q21" s="18">
        <v>456.61</v>
      </c>
      <c r="R21" s="112"/>
      <c r="S21" s="113"/>
      <c r="T21" s="113"/>
      <c r="U21" s="114"/>
      <c r="V21" s="114"/>
      <c r="W21" s="115"/>
      <c r="X21" s="125"/>
      <c r="Y21" s="125"/>
      <c r="Z21" s="125"/>
      <c r="AA21" s="126"/>
    </row>
    <row r="22" spans="1:27" s="16" customFormat="1" x14ac:dyDescent="0.15">
      <c r="A22" s="23">
        <v>2000</v>
      </c>
      <c r="B22" s="16">
        <v>6</v>
      </c>
      <c r="C22" s="89">
        <v>1955</v>
      </c>
      <c r="D22" s="17">
        <v>3959.6</v>
      </c>
      <c r="E22" s="17">
        <v>1.5</v>
      </c>
      <c r="F22" s="18">
        <v>0.17</v>
      </c>
      <c r="G22" s="18">
        <v>449.3</v>
      </c>
      <c r="H22" s="44">
        <v>1406</v>
      </c>
      <c r="I22" s="43" t="s">
        <v>2</v>
      </c>
      <c r="J22" s="46">
        <v>1.6</v>
      </c>
      <c r="K22" s="47">
        <v>-1.86</v>
      </c>
      <c r="L22" s="48">
        <v>443.04</v>
      </c>
      <c r="M22" s="22">
        <v>549</v>
      </c>
      <c r="N22" s="17">
        <v>109.7</v>
      </c>
      <c r="O22" s="17">
        <v>1.3</v>
      </c>
      <c r="P22" s="18">
        <v>5.36</v>
      </c>
      <c r="Q22" s="18">
        <v>465.32</v>
      </c>
      <c r="R22" s="112"/>
      <c r="S22" s="113"/>
      <c r="T22" s="113"/>
      <c r="U22" s="114"/>
      <c r="V22" s="114"/>
      <c r="W22" s="115"/>
      <c r="X22" s="125"/>
      <c r="Y22" s="125"/>
      <c r="Z22" s="125"/>
      <c r="AA22" s="126"/>
    </row>
    <row r="23" spans="1:27" s="16" customFormat="1" x14ac:dyDescent="0.15">
      <c r="A23" s="23">
        <v>2000</v>
      </c>
      <c r="B23" s="16">
        <v>7</v>
      </c>
      <c r="C23" s="89">
        <v>1957</v>
      </c>
      <c r="D23" s="17">
        <v>75.099999999999994</v>
      </c>
      <c r="E23" s="17">
        <v>1.3</v>
      </c>
      <c r="F23" s="18">
        <v>8.17</v>
      </c>
      <c r="G23" s="18">
        <v>466.36</v>
      </c>
      <c r="H23" s="44">
        <v>1405</v>
      </c>
      <c r="I23" s="45">
        <v>92.8</v>
      </c>
      <c r="J23" s="46">
        <v>1.4</v>
      </c>
      <c r="K23" s="47">
        <v>6.97</v>
      </c>
      <c r="L23" s="48">
        <v>456.85</v>
      </c>
      <c r="M23" s="22">
        <v>552</v>
      </c>
      <c r="N23" s="17">
        <v>47.1</v>
      </c>
      <c r="O23" s="17">
        <v>1.1000000000000001</v>
      </c>
      <c r="P23" s="18">
        <v>11.24</v>
      </c>
      <c r="Q23" s="18">
        <v>490.56</v>
      </c>
      <c r="R23" s="112"/>
      <c r="S23" s="113"/>
      <c r="T23" s="113"/>
      <c r="U23" s="114"/>
      <c r="V23" s="114"/>
      <c r="W23" s="115"/>
      <c r="X23" s="125"/>
      <c r="Y23" s="125"/>
      <c r="Z23" s="125"/>
      <c r="AA23" s="126"/>
    </row>
    <row r="24" spans="1:27" s="16" customFormat="1" x14ac:dyDescent="0.15">
      <c r="A24" s="23">
        <v>2000</v>
      </c>
      <c r="B24" s="16">
        <v>8</v>
      </c>
      <c r="C24" s="89">
        <v>1968</v>
      </c>
      <c r="D24" s="17">
        <v>88.7</v>
      </c>
      <c r="E24" s="17">
        <v>1.3</v>
      </c>
      <c r="F24" s="18">
        <v>6.37</v>
      </c>
      <c r="G24" s="18">
        <v>442.04</v>
      </c>
      <c r="H24" s="44">
        <v>1415</v>
      </c>
      <c r="I24" s="45">
        <v>107.5</v>
      </c>
      <c r="J24" s="46">
        <v>1.4</v>
      </c>
      <c r="K24" s="47">
        <v>5.66</v>
      </c>
      <c r="L24" s="48">
        <v>437.52</v>
      </c>
      <c r="M24" s="22">
        <v>553</v>
      </c>
      <c r="N24" s="17">
        <v>55.4</v>
      </c>
      <c r="O24" s="17">
        <v>1</v>
      </c>
      <c r="P24" s="18">
        <v>8.17</v>
      </c>
      <c r="Q24" s="18">
        <v>453.61</v>
      </c>
      <c r="R24" s="112"/>
      <c r="S24" s="113"/>
      <c r="T24" s="113"/>
      <c r="U24" s="114"/>
      <c r="V24" s="114"/>
      <c r="W24" s="115"/>
      <c r="X24" s="125"/>
      <c r="Y24" s="125"/>
      <c r="Z24" s="125"/>
      <c r="AA24" s="126"/>
    </row>
    <row r="25" spans="1:27" s="16" customFormat="1" x14ac:dyDescent="0.15">
      <c r="A25" s="23">
        <v>2000</v>
      </c>
      <c r="B25" s="16">
        <v>9</v>
      </c>
      <c r="C25" s="89">
        <v>1973</v>
      </c>
      <c r="D25" s="17">
        <v>85</v>
      </c>
      <c r="E25" s="17">
        <v>1.2</v>
      </c>
      <c r="F25" s="18">
        <v>6.45</v>
      </c>
      <c r="G25" s="18">
        <v>440.86</v>
      </c>
      <c r="H25" s="44">
        <v>1424</v>
      </c>
      <c r="I25" s="45">
        <v>103.2</v>
      </c>
      <c r="J25" s="46">
        <v>1.4</v>
      </c>
      <c r="K25" s="47">
        <v>5.73</v>
      </c>
      <c r="L25" s="48">
        <v>435.03</v>
      </c>
      <c r="M25" s="22">
        <v>549</v>
      </c>
      <c r="N25" s="17">
        <v>52.4</v>
      </c>
      <c r="O25" s="17">
        <v>1</v>
      </c>
      <c r="P25" s="18">
        <v>8.3000000000000007</v>
      </c>
      <c r="Q25" s="18">
        <v>455.98</v>
      </c>
      <c r="R25" s="112"/>
      <c r="S25" s="113"/>
      <c r="T25" s="113"/>
      <c r="U25" s="114"/>
      <c r="V25" s="114"/>
      <c r="W25" s="115"/>
      <c r="X25" s="125"/>
      <c r="Y25" s="125"/>
      <c r="Z25" s="125"/>
      <c r="AA25" s="126"/>
    </row>
    <row r="26" spans="1:27" s="16" customFormat="1" x14ac:dyDescent="0.15">
      <c r="A26" s="23">
        <v>2000</v>
      </c>
      <c r="B26" s="16">
        <v>10</v>
      </c>
      <c r="C26" s="89">
        <v>1981</v>
      </c>
      <c r="D26" s="17">
        <v>75.5</v>
      </c>
      <c r="E26" s="17">
        <v>1.1000000000000001</v>
      </c>
      <c r="F26" s="18">
        <v>6.67</v>
      </c>
      <c r="G26" s="18">
        <v>440.63</v>
      </c>
      <c r="H26" s="44">
        <v>1427</v>
      </c>
      <c r="I26" s="45">
        <v>95.3</v>
      </c>
      <c r="J26" s="46">
        <v>1.3</v>
      </c>
      <c r="K26" s="47">
        <v>5.72</v>
      </c>
      <c r="L26" s="48">
        <v>433.81</v>
      </c>
      <c r="M26" s="22">
        <v>554</v>
      </c>
      <c r="N26" s="17">
        <v>43.5</v>
      </c>
      <c r="O26" s="17">
        <v>0.9</v>
      </c>
      <c r="P26" s="18">
        <v>9.14</v>
      </c>
      <c r="Q26" s="18">
        <v>458.19</v>
      </c>
      <c r="R26" s="112"/>
      <c r="S26" s="113"/>
      <c r="T26" s="113"/>
      <c r="U26" s="114"/>
      <c r="V26" s="114"/>
      <c r="W26" s="115"/>
      <c r="X26" s="125"/>
      <c r="Y26" s="125"/>
      <c r="Z26" s="125"/>
      <c r="AA26" s="126"/>
    </row>
    <row r="27" spans="1:27" s="16" customFormat="1" x14ac:dyDescent="0.15">
      <c r="A27" s="23">
        <v>2000</v>
      </c>
      <c r="B27" s="16">
        <v>11</v>
      </c>
      <c r="C27" s="89">
        <v>1999</v>
      </c>
      <c r="D27" s="17">
        <v>71.7</v>
      </c>
      <c r="E27" s="17">
        <v>1.2</v>
      </c>
      <c r="F27" s="18">
        <v>7.06</v>
      </c>
      <c r="G27" s="18">
        <v>439.74</v>
      </c>
      <c r="H27" s="44">
        <v>1433</v>
      </c>
      <c r="I27" s="45">
        <v>91.9</v>
      </c>
      <c r="J27" s="46">
        <v>1.3</v>
      </c>
      <c r="K27" s="47">
        <v>5.98</v>
      </c>
      <c r="L27" s="48">
        <v>433.19</v>
      </c>
      <c r="M27" s="22">
        <v>566</v>
      </c>
      <c r="N27" s="17">
        <v>40.5</v>
      </c>
      <c r="O27" s="17">
        <v>0.9</v>
      </c>
      <c r="P27" s="18">
        <v>9.7799999999999994</v>
      </c>
      <c r="Q27" s="18">
        <v>456.32</v>
      </c>
      <c r="R27" s="112"/>
      <c r="S27" s="113"/>
      <c r="T27" s="113"/>
      <c r="U27" s="114"/>
      <c r="V27" s="114"/>
      <c r="W27" s="115"/>
      <c r="X27" s="125"/>
      <c r="Y27" s="125"/>
      <c r="Z27" s="125"/>
      <c r="AA27" s="126"/>
    </row>
    <row r="28" spans="1:27" s="16" customFormat="1" x14ac:dyDescent="0.15">
      <c r="A28" s="23">
        <v>2000</v>
      </c>
      <c r="B28" s="16">
        <v>12</v>
      </c>
      <c r="C28" s="89">
        <v>2021</v>
      </c>
      <c r="D28" s="17">
        <v>65.8</v>
      </c>
      <c r="E28" s="17">
        <v>1.1000000000000001</v>
      </c>
      <c r="F28" s="18">
        <v>7.34</v>
      </c>
      <c r="G28" s="18">
        <v>440.1</v>
      </c>
      <c r="H28" s="44">
        <v>1444</v>
      </c>
      <c r="I28" s="45">
        <v>85.5</v>
      </c>
      <c r="J28" s="46">
        <v>1.2</v>
      </c>
      <c r="K28" s="47">
        <v>6.15</v>
      </c>
      <c r="L28" s="48">
        <v>434.53</v>
      </c>
      <c r="M28" s="22">
        <v>577</v>
      </c>
      <c r="N28" s="17">
        <v>36.6</v>
      </c>
      <c r="O28" s="17">
        <v>0.8</v>
      </c>
      <c r="P28" s="18">
        <v>10.34</v>
      </c>
      <c r="Q28" s="18">
        <v>454.04</v>
      </c>
      <c r="R28" s="112"/>
      <c r="S28" s="113"/>
      <c r="T28" s="113"/>
      <c r="U28" s="114"/>
      <c r="V28" s="114"/>
      <c r="W28" s="115"/>
      <c r="X28" s="125"/>
      <c r="Y28" s="125"/>
      <c r="Z28" s="125"/>
      <c r="AA28" s="126"/>
    </row>
    <row r="29" spans="1:27" s="16" customFormat="1" x14ac:dyDescent="0.15">
      <c r="A29" s="23">
        <v>2001</v>
      </c>
      <c r="B29" s="16">
        <v>1</v>
      </c>
      <c r="C29" s="89">
        <v>2028</v>
      </c>
      <c r="D29" s="17">
        <v>64.099999999999994</v>
      </c>
      <c r="E29" s="17">
        <v>1.1000000000000001</v>
      </c>
      <c r="F29" s="18">
        <v>7.55</v>
      </c>
      <c r="G29" s="18">
        <v>440.05</v>
      </c>
      <c r="H29" s="44">
        <v>1447</v>
      </c>
      <c r="I29" s="45">
        <v>85</v>
      </c>
      <c r="J29" s="46">
        <v>1.2</v>
      </c>
      <c r="K29" s="47">
        <v>6.13</v>
      </c>
      <c r="L29" s="48">
        <v>433.53</v>
      </c>
      <c r="M29" s="22">
        <v>581</v>
      </c>
      <c r="N29" s="17">
        <v>35.299999999999997</v>
      </c>
      <c r="O29" s="17">
        <v>0.9</v>
      </c>
      <c r="P29" s="18">
        <v>11.09</v>
      </c>
      <c r="Q29" s="18">
        <v>456.3</v>
      </c>
      <c r="R29" s="112"/>
      <c r="S29" s="113"/>
      <c r="T29" s="113"/>
      <c r="U29" s="114"/>
      <c r="V29" s="114"/>
      <c r="W29" s="115"/>
      <c r="X29" s="125"/>
      <c r="Y29" s="125"/>
      <c r="Z29" s="125"/>
      <c r="AA29" s="126"/>
    </row>
    <row r="30" spans="1:27" s="16" customFormat="1" x14ac:dyDescent="0.15">
      <c r="A30" s="23">
        <v>2001</v>
      </c>
      <c r="B30" s="16">
        <v>2</v>
      </c>
      <c r="C30" s="89">
        <v>2039</v>
      </c>
      <c r="D30" s="17">
        <v>61.2</v>
      </c>
      <c r="E30" s="17">
        <v>1.1000000000000001</v>
      </c>
      <c r="F30" s="18">
        <v>7.78</v>
      </c>
      <c r="G30" s="18">
        <v>439.62</v>
      </c>
      <c r="H30" s="44">
        <v>1449</v>
      </c>
      <c r="I30" s="45">
        <v>82.6</v>
      </c>
      <c r="J30" s="46">
        <v>1.2</v>
      </c>
      <c r="K30" s="47">
        <v>6.14</v>
      </c>
      <c r="L30" s="48">
        <v>432.83</v>
      </c>
      <c r="M30" s="22">
        <v>590</v>
      </c>
      <c r="N30" s="17">
        <v>33.9</v>
      </c>
      <c r="O30" s="17">
        <v>0.9</v>
      </c>
      <c r="P30" s="18">
        <v>11.81</v>
      </c>
      <c r="Q30" s="18">
        <v>456.28</v>
      </c>
      <c r="R30" s="112"/>
      <c r="S30" s="113"/>
      <c r="T30" s="113"/>
      <c r="U30" s="114"/>
      <c r="V30" s="114"/>
      <c r="W30" s="115"/>
      <c r="X30" s="125"/>
      <c r="Y30" s="125"/>
      <c r="Z30" s="125"/>
      <c r="AA30" s="126"/>
    </row>
    <row r="31" spans="1:27" s="16" customFormat="1" x14ac:dyDescent="0.15">
      <c r="A31" s="23">
        <v>2001</v>
      </c>
      <c r="B31" s="16">
        <v>3</v>
      </c>
      <c r="C31" s="89">
        <v>2031</v>
      </c>
      <c r="D31" s="17">
        <v>59.7</v>
      </c>
      <c r="E31" s="17">
        <v>1.1000000000000001</v>
      </c>
      <c r="F31" s="18">
        <v>8.19</v>
      </c>
      <c r="G31" s="18">
        <v>439.84</v>
      </c>
      <c r="H31" s="44">
        <v>1463</v>
      </c>
      <c r="I31" s="45">
        <v>81</v>
      </c>
      <c r="J31" s="46">
        <v>1.2</v>
      </c>
      <c r="K31" s="47">
        <v>6.44</v>
      </c>
      <c r="L31" s="48">
        <v>430.18</v>
      </c>
      <c r="M31" s="22">
        <v>568</v>
      </c>
      <c r="N31" s="17">
        <v>31.8</v>
      </c>
      <c r="O31" s="17">
        <v>0.9</v>
      </c>
      <c r="P31" s="18">
        <v>12.69</v>
      </c>
      <c r="Q31" s="18">
        <v>464.73</v>
      </c>
      <c r="R31" s="112"/>
      <c r="S31" s="113"/>
      <c r="T31" s="113"/>
      <c r="U31" s="114"/>
      <c r="V31" s="114"/>
      <c r="W31" s="115"/>
      <c r="X31" s="125"/>
      <c r="Y31" s="125"/>
      <c r="Z31" s="125"/>
      <c r="AA31" s="126"/>
    </row>
    <row r="32" spans="1:27" s="16" customFormat="1" x14ac:dyDescent="0.15">
      <c r="A32" s="23">
        <v>2001</v>
      </c>
      <c r="B32" s="16">
        <v>4</v>
      </c>
      <c r="C32" s="89">
        <v>2037</v>
      </c>
      <c r="D32" s="17">
        <v>63</v>
      </c>
      <c r="E32" s="17">
        <v>1.2</v>
      </c>
      <c r="F32" s="18">
        <v>8.27</v>
      </c>
      <c r="G32" s="18">
        <v>439.73</v>
      </c>
      <c r="H32" s="44">
        <v>1464</v>
      </c>
      <c r="I32" s="45">
        <v>88.7</v>
      </c>
      <c r="J32" s="46">
        <v>1.3</v>
      </c>
      <c r="K32" s="47">
        <v>6.32</v>
      </c>
      <c r="L32" s="48">
        <v>430.27</v>
      </c>
      <c r="M32" s="22">
        <v>573</v>
      </c>
      <c r="N32" s="17">
        <v>31.7</v>
      </c>
      <c r="O32" s="17">
        <v>0.9</v>
      </c>
      <c r="P32" s="18">
        <v>13.25</v>
      </c>
      <c r="Q32" s="18">
        <v>463.91</v>
      </c>
      <c r="R32" s="112"/>
      <c r="S32" s="113"/>
      <c r="T32" s="113"/>
      <c r="U32" s="114"/>
      <c r="V32" s="114"/>
      <c r="W32" s="115"/>
      <c r="X32" s="125"/>
      <c r="Y32" s="125"/>
      <c r="Z32" s="125"/>
      <c r="AA32" s="126"/>
    </row>
    <row r="33" spans="1:27" s="16" customFormat="1" x14ac:dyDescent="0.15">
      <c r="A33" s="23">
        <v>2001</v>
      </c>
      <c r="B33" s="16">
        <v>5</v>
      </c>
      <c r="C33" s="89">
        <v>2042</v>
      </c>
      <c r="D33" s="17">
        <v>63.3</v>
      </c>
      <c r="E33" s="17">
        <v>1.2</v>
      </c>
      <c r="F33" s="18">
        <v>8.09</v>
      </c>
      <c r="G33" s="18">
        <v>439.42</v>
      </c>
      <c r="H33" s="44">
        <v>1467</v>
      </c>
      <c r="I33" s="45">
        <v>89.3</v>
      </c>
      <c r="J33" s="46">
        <v>1.3</v>
      </c>
      <c r="K33" s="47">
        <v>6.12</v>
      </c>
      <c r="L33" s="48">
        <v>429.4</v>
      </c>
      <c r="M33" s="22">
        <v>575</v>
      </c>
      <c r="N33" s="17">
        <v>32.5</v>
      </c>
      <c r="O33" s="17">
        <v>0.9</v>
      </c>
      <c r="P33" s="18">
        <v>13.12</v>
      </c>
      <c r="Q33" s="18">
        <v>464.96</v>
      </c>
      <c r="R33" s="112"/>
      <c r="S33" s="113"/>
      <c r="T33" s="113"/>
      <c r="U33" s="114"/>
      <c r="V33" s="114"/>
      <c r="W33" s="115"/>
      <c r="X33" s="125"/>
      <c r="Y33" s="125"/>
      <c r="Z33" s="125"/>
      <c r="AA33" s="126"/>
    </row>
    <row r="34" spans="1:27" s="16" customFormat="1" x14ac:dyDescent="0.15">
      <c r="A34" s="23">
        <v>2001</v>
      </c>
      <c r="B34" s="16">
        <v>6</v>
      </c>
      <c r="C34" s="89">
        <v>2042</v>
      </c>
      <c r="D34" s="17">
        <v>63.4</v>
      </c>
      <c r="E34" s="17">
        <v>1.2</v>
      </c>
      <c r="F34" s="18">
        <v>8.1199999999999992</v>
      </c>
      <c r="G34" s="18">
        <v>439.65</v>
      </c>
      <c r="H34" s="44">
        <v>1466</v>
      </c>
      <c r="I34" s="45">
        <v>90.1</v>
      </c>
      <c r="J34" s="46">
        <v>1.3</v>
      </c>
      <c r="K34" s="47">
        <v>6.12</v>
      </c>
      <c r="L34" s="48">
        <v>428.96</v>
      </c>
      <c r="M34" s="22">
        <v>576</v>
      </c>
      <c r="N34" s="17">
        <v>32</v>
      </c>
      <c r="O34" s="17">
        <v>0.9</v>
      </c>
      <c r="P34" s="18">
        <v>13.23</v>
      </c>
      <c r="Q34" s="18">
        <v>466.86</v>
      </c>
      <c r="R34" s="112"/>
      <c r="S34" s="113"/>
      <c r="T34" s="113"/>
      <c r="U34" s="114"/>
      <c r="V34" s="114"/>
      <c r="W34" s="115"/>
      <c r="X34" s="125"/>
      <c r="Y34" s="125"/>
      <c r="Z34" s="125"/>
      <c r="AA34" s="126"/>
    </row>
    <row r="35" spans="1:27" s="16" customFormat="1" x14ac:dyDescent="0.15">
      <c r="A35" s="23">
        <v>2001</v>
      </c>
      <c r="B35" s="16">
        <v>7</v>
      </c>
      <c r="C35" s="89">
        <v>2044</v>
      </c>
      <c r="D35" s="17">
        <v>51.6</v>
      </c>
      <c r="E35" s="17">
        <v>1.1000000000000001</v>
      </c>
      <c r="F35" s="18">
        <v>9.24</v>
      </c>
      <c r="G35" s="18">
        <v>453.54</v>
      </c>
      <c r="H35" s="44">
        <v>1465</v>
      </c>
      <c r="I35" s="45">
        <v>66.7</v>
      </c>
      <c r="J35" s="46">
        <v>1.2</v>
      </c>
      <c r="K35" s="47">
        <v>7.67</v>
      </c>
      <c r="L35" s="48">
        <v>444.03</v>
      </c>
      <c r="M35" s="22">
        <v>579</v>
      </c>
      <c r="N35" s="17">
        <v>29.4</v>
      </c>
      <c r="O35" s="17">
        <v>0.8</v>
      </c>
      <c r="P35" s="18">
        <v>13.2</v>
      </c>
      <c r="Q35" s="18">
        <v>477.58</v>
      </c>
      <c r="R35" s="112"/>
      <c r="S35" s="113"/>
      <c r="T35" s="113"/>
      <c r="U35" s="114"/>
      <c r="V35" s="114"/>
      <c r="W35" s="115"/>
      <c r="X35" s="125"/>
      <c r="Y35" s="125"/>
      <c r="Z35" s="125"/>
      <c r="AA35" s="126"/>
    </row>
    <row r="36" spans="1:27" s="16" customFormat="1" x14ac:dyDescent="0.15">
      <c r="A36" s="23">
        <v>2001</v>
      </c>
      <c r="B36" s="16">
        <v>8</v>
      </c>
      <c r="C36" s="89">
        <v>2049</v>
      </c>
      <c r="D36" s="17">
        <v>54.2</v>
      </c>
      <c r="E36" s="17">
        <v>1</v>
      </c>
      <c r="F36" s="18">
        <v>7.96</v>
      </c>
      <c r="G36" s="18">
        <v>435.21</v>
      </c>
      <c r="H36" s="44">
        <v>1468</v>
      </c>
      <c r="I36" s="45">
        <v>68.900000000000006</v>
      </c>
      <c r="J36" s="46">
        <v>1.1000000000000001</v>
      </c>
      <c r="K36" s="47">
        <v>6.74</v>
      </c>
      <c r="L36" s="48">
        <v>430.23</v>
      </c>
      <c r="M36" s="22">
        <v>581</v>
      </c>
      <c r="N36" s="17">
        <v>31.5</v>
      </c>
      <c r="O36" s="17">
        <v>0.8</v>
      </c>
      <c r="P36" s="18">
        <v>11.04</v>
      </c>
      <c r="Q36" s="18">
        <v>447.8</v>
      </c>
      <c r="R36" s="112"/>
      <c r="S36" s="113"/>
      <c r="T36" s="113"/>
      <c r="U36" s="114"/>
      <c r="V36" s="114"/>
      <c r="W36" s="115"/>
      <c r="X36" s="125"/>
      <c r="Y36" s="125"/>
      <c r="Z36" s="125"/>
      <c r="AA36" s="126"/>
    </row>
    <row r="37" spans="1:27" s="16" customFormat="1" x14ac:dyDescent="0.15">
      <c r="A37" s="23">
        <v>2001</v>
      </c>
      <c r="B37" s="16">
        <v>9</v>
      </c>
      <c r="C37" s="89">
        <v>2047</v>
      </c>
      <c r="D37" s="17">
        <v>48.7</v>
      </c>
      <c r="E37" s="17">
        <v>0.9</v>
      </c>
      <c r="F37" s="18">
        <v>8.26</v>
      </c>
      <c r="G37" s="18">
        <v>435.92</v>
      </c>
      <c r="H37" s="44">
        <v>1480</v>
      </c>
      <c r="I37" s="45">
        <v>60.9</v>
      </c>
      <c r="J37" s="46">
        <v>1</v>
      </c>
      <c r="K37" s="47">
        <v>7.08</v>
      </c>
      <c r="L37" s="48">
        <v>426.81</v>
      </c>
      <c r="M37" s="22">
        <v>567</v>
      </c>
      <c r="N37" s="17">
        <v>28.9</v>
      </c>
      <c r="O37" s="17">
        <v>0.7</v>
      </c>
      <c r="P37" s="18">
        <v>11.36</v>
      </c>
      <c r="Q37" s="18">
        <v>459.69</v>
      </c>
      <c r="R37" s="112"/>
      <c r="S37" s="113"/>
      <c r="T37" s="113"/>
      <c r="U37" s="114"/>
      <c r="V37" s="114"/>
      <c r="W37" s="115"/>
      <c r="X37" s="125"/>
      <c r="Y37" s="125"/>
      <c r="Z37" s="125"/>
      <c r="AA37" s="126"/>
    </row>
    <row r="38" spans="1:27" s="16" customFormat="1" x14ac:dyDescent="0.15">
      <c r="A38" s="23">
        <v>2001</v>
      </c>
      <c r="B38" s="16">
        <v>10</v>
      </c>
      <c r="C38" s="89">
        <v>2048</v>
      </c>
      <c r="D38" s="17">
        <v>51</v>
      </c>
      <c r="E38" s="17">
        <v>1</v>
      </c>
      <c r="F38" s="18">
        <v>8.2200000000000006</v>
      </c>
      <c r="G38" s="18">
        <v>434.22</v>
      </c>
      <c r="H38" s="44">
        <v>1479</v>
      </c>
      <c r="I38" s="45">
        <v>63.4</v>
      </c>
      <c r="J38" s="46">
        <v>1.1000000000000001</v>
      </c>
      <c r="K38" s="47">
        <v>7.11</v>
      </c>
      <c r="L38" s="48">
        <v>425.01</v>
      </c>
      <c r="M38" s="22">
        <v>569</v>
      </c>
      <c r="N38" s="17">
        <v>30.4</v>
      </c>
      <c r="O38" s="17">
        <v>0.7</v>
      </c>
      <c r="P38" s="18">
        <v>11.09</v>
      </c>
      <c r="Q38" s="18">
        <v>458.15</v>
      </c>
      <c r="R38" s="112"/>
      <c r="S38" s="113"/>
      <c r="T38" s="113"/>
      <c r="U38" s="114"/>
      <c r="V38" s="114"/>
      <c r="W38" s="115"/>
      <c r="X38" s="125"/>
      <c r="Y38" s="125"/>
      <c r="Z38" s="125"/>
      <c r="AA38" s="126"/>
    </row>
    <row r="39" spans="1:27" s="16" customFormat="1" x14ac:dyDescent="0.15">
      <c r="A39" s="23">
        <v>2001</v>
      </c>
      <c r="B39" s="16">
        <v>11</v>
      </c>
      <c r="C39" s="89">
        <v>2050</v>
      </c>
      <c r="D39" s="17">
        <v>49.9</v>
      </c>
      <c r="E39" s="17">
        <v>0.9</v>
      </c>
      <c r="F39" s="18">
        <v>8.11</v>
      </c>
      <c r="G39" s="18">
        <v>431.99</v>
      </c>
      <c r="H39" s="44">
        <v>1480</v>
      </c>
      <c r="I39" s="45">
        <v>61.2</v>
      </c>
      <c r="J39" s="46">
        <v>1</v>
      </c>
      <c r="K39" s="47">
        <v>7.15</v>
      </c>
      <c r="L39" s="48">
        <v>424.83</v>
      </c>
      <c r="M39" s="22">
        <v>570</v>
      </c>
      <c r="N39" s="17">
        <v>30.2</v>
      </c>
      <c r="O39" s="17">
        <v>0.7</v>
      </c>
      <c r="P39" s="18">
        <v>10.62</v>
      </c>
      <c r="Q39" s="18">
        <v>450.56</v>
      </c>
      <c r="R39" s="112"/>
      <c r="S39" s="113"/>
      <c r="T39" s="113"/>
      <c r="U39" s="114"/>
      <c r="V39" s="114"/>
      <c r="W39" s="115"/>
      <c r="X39" s="125"/>
      <c r="Y39" s="125"/>
      <c r="Z39" s="125"/>
      <c r="AA39" s="126"/>
    </row>
    <row r="40" spans="1:27" s="16" customFormat="1" x14ac:dyDescent="0.15">
      <c r="A40" s="23">
        <v>2001</v>
      </c>
      <c r="B40" s="16">
        <v>12</v>
      </c>
      <c r="C40" s="89">
        <v>2050</v>
      </c>
      <c r="D40" s="17">
        <v>51.9</v>
      </c>
      <c r="E40" s="17">
        <v>0.9</v>
      </c>
      <c r="F40" s="18">
        <v>7.55</v>
      </c>
      <c r="G40" s="18">
        <v>428.17</v>
      </c>
      <c r="H40" s="44">
        <v>1478</v>
      </c>
      <c r="I40" s="45">
        <v>61.4</v>
      </c>
      <c r="J40" s="46">
        <v>1</v>
      </c>
      <c r="K40" s="47">
        <v>6.96</v>
      </c>
      <c r="L40" s="48">
        <v>424.47</v>
      </c>
      <c r="M40" s="22">
        <v>572</v>
      </c>
      <c r="N40" s="17">
        <v>33.1</v>
      </c>
      <c r="O40" s="17">
        <v>0.7</v>
      </c>
      <c r="P40" s="18">
        <v>9.07</v>
      </c>
      <c r="Q40" s="18">
        <v>437.75</v>
      </c>
      <c r="R40" s="112"/>
      <c r="S40" s="113"/>
      <c r="T40" s="113"/>
      <c r="U40" s="114"/>
      <c r="V40" s="114"/>
      <c r="W40" s="115"/>
      <c r="X40" s="125"/>
      <c r="Y40" s="125"/>
      <c r="Z40" s="125"/>
      <c r="AA40" s="126"/>
    </row>
    <row r="41" spans="1:27" s="16" customFormat="1" x14ac:dyDescent="0.15">
      <c r="A41" s="23">
        <v>2002</v>
      </c>
      <c r="B41" s="16">
        <v>1</v>
      </c>
      <c r="C41" s="89">
        <v>2054</v>
      </c>
      <c r="D41" s="17">
        <v>49.9</v>
      </c>
      <c r="E41" s="17">
        <v>0.9</v>
      </c>
      <c r="F41" s="18">
        <v>7.46</v>
      </c>
      <c r="G41" s="18">
        <v>425.99</v>
      </c>
      <c r="H41" s="44">
        <v>1481</v>
      </c>
      <c r="I41" s="45">
        <v>57.9</v>
      </c>
      <c r="J41" s="46">
        <v>1</v>
      </c>
      <c r="K41" s="47">
        <v>6.98</v>
      </c>
      <c r="L41" s="48">
        <v>422.91</v>
      </c>
      <c r="M41" s="22">
        <v>573</v>
      </c>
      <c r="N41" s="17">
        <v>33.200000000000003</v>
      </c>
      <c r="O41" s="17">
        <v>0.7</v>
      </c>
      <c r="P41" s="18">
        <v>8.7100000000000009</v>
      </c>
      <c r="Q41" s="18">
        <v>433.96</v>
      </c>
      <c r="R41" s="112"/>
      <c r="S41" s="113"/>
      <c r="T41" s="113"/>
      <c r="U41" s="114"/>
      <c r="V41" s="114"/>
      <c r="W41" s="115"/>
      <c r="X41" s="125"/>
      <c r="Y41" s="125"/>
      <c r="Z41" s="125"/>
      <c r="AA41" s="126"/>
    </row>
    <row r="42" spans="1:27" s="16" customFormat="1" x14ac:dyDescent="0.15">
      <c r="A42" s="23">
        <v>2002</v>
      </c>
      <c r="B42" s="16">
        <v>2</v>
      </c>
      <c r="C42" s="89">
        <v>2055</v>
      </c>
      <c r="D42" s="17">
        <v>54</v>
      </c>
      <c r="E42" s="17">
        <v>0.9</v>
      </c>
      <c r="F42" s="18">
        <v>7.16</v>
      </c>
      <c r="G42" s="18">
        <v>421.32</v>
      </c>
      <c r="H42" s="44">
        <v>1481</v>
      </c>
      <c r="I42" s="45">
        <v>63.8</v>
      </c>
      <c r="J42" s="46">
        <v>1</v>
      </c>
      <c r="K42" s="47">
        <v>6.65</v>
      </c>
      <c r="L42" s="48">
        <v>419.83</v>
      </c>
      <c r="M42" s="22">
        <v>574</v>
      </c>
      <c r="N42" s="17">
        <v>34.299999999999997</v>
      </c>
      <c r="O42" s="17">
        <v>0.7</v>
      </c>
      <c r="P42" s="18">
        <v>8.48</v>
      </c>
      <c r="Q42" s="18">
        <v>425.15</v>
      </c>
      <c r="R42" s="112"/>
      <c r="S42" s="113"/>
      <c r="T42" s="113"/>
      <c r="U42" s="114"/>
      <c r="V42" s="114"/>
      <c r="W42" s="115"/>
      <c r="X42" s="125"/>
      <c r="Y42" s="125"/>
      <c r="Z42" s="125"/>
      <c r="AA42" s="126"/>
    </row>
    <row r="43" spans="1:27" s="16" customFormat="1" x14ac:dyDescent="0.15">
      <c r="A43" s="23">
        <v>2002</v>
      </c>
      <c r="B43" s="16">
        <v>3</v>
      </c>
      <c r="C43" s="89">
        <v>2059</v>
      </c>
      <c r="D43" s="17">
        <v>55.1</v>
      </c>
      <c r="E43" s="17">
        <v>0.9</v>
      </c>
      <c r="F43" s="18">
        <v>7.14</v>
      </c>
      <c r="G43" s="18">
        <v>418.63</v>
      </c>
      <c r="H43" s="44">
        <v>1488</v>
      </c>
      <c r="I43" s="45">
        <v>62.6</v>
      </c>
      <c r="J43" s="46">
        <v>1</v>
      </c>
      <c r="K43" s="47">
        <v>6.88</v>
      </c>
      <c r="L43" s="48">
        <v>416.05</v>
      </c>
      <c r="M43" s="22">
        <v>571</v>
      </c>
      <c r="N43" s="17">
        <v>37.9</v>
      </c>
      <c r="O43" s="17">
        <v>0.7</v>
      </c>
      <c r="P43" s="18">
        <v>7.8</v>
      </c>
      <c r="Q43" s="18">
        <v>425.34</v>
      </c>
      <c r="R43" s="112"/>
      <c r="S43" s="113"/>
      <c r="T43" s="113"/>
      <c r="U43" s="114"/>
      <c r="V43" s="114"/>
      <c r="W43" s="115"/>
      <c r="X43" s="125"/>
      <c r="Y43" s="125"/>
      <c r="Z43" s="125"/>
      <c r="AA43" s="126"/>
    </row>
    <row r="44" spans="1:27" s="16" customFormat="1" x14ac:dyDescent="0.15">
      <c r="A44" s="23">
        <v>2002</v>
      </c>
      <c r="B44" s="16">
        <v>4</v>
      </c>
      <c r="C44" s="89">
        <v>2061</v>
      </c>
      <c r="D44" s="17">
        <v>65.3</v>
      </c>
      <c r="E44" s="17">
        <v>1</v>
      </c>
      <c r="F44" s="18">
        <v>6.1</v>
      </c>
      <c r="G44" s="18">
        <v>413.38</v>
      </c>
      <c r="H44" s="44">
        <v>1485</v>
      </c>
      <c r="I44" s="45">
        <v>76.599999999999994</v>
      </c>
      <c r="J44" s="46">
        <v>1.1000000000000001</v>
      </c>
      <c r="K44" s="47">
        <v>5.7</v>
      </c>
      <c r="L44" s="48">
        <v>410.66</v>
      </c>
      <c r="M44" s="22">
        <v>576</v>
      </c>
      <c r="N44" s="17">
        <v>41.9</v>
      </c>
      <c r="O44" s="17">
        <v>0.7</v>
      </c>
      <c r="P44" s="18">
        <v>7.12</v>
      </c>
      <c r="Q44" s="18">
        <v>420.41</v>
      </c>
      <c r="R44" s="112"/>
      <c r="S44" s="113"/>
      <c r="T44" s="113"/>
      <c r="U44" s="114"/>
      <c r="V44" s="114"/>
      <c r="W44" s="115"/>
      <c r="X44" s="125"/>
      <c r="Y44" s="125"/>
      <c r="Z44" s="125"/>
      <c r="AA44" s="126"/>
    </row>
    <row r="45" spans="1:27" s="26" customFormat="1" x14ac:dyDescent="0.15">
      <c r="A45" s="25">
        <v>2002</v>
      </c>
      <c r="B45" s="26">
        <v>5</v>
      </c>
      <c r="C45" s="88">
        <v>2063</v>
      </c>
      <c r="D45" s="20">
        <v>69.900000000000006</v>
      </c>
      <c r="E45" s="17">
        <v>1</v>
      </c>
      <c r="F45" s="21">
        <v>5.9</v>
      </c>
      <c r="G45" s="21">
        <v>410.15</v>
      </c>
      <c r="H45" s="44">
        <v>1485</v>
      </c>
      <c r="I45" s="45">
        <v>81.099999999999994</v>
      </c>
      <c r="J45" s="46">
        <v>1.1000000000000001</v>
      </c>
      <c r="K45" s="47">
        <v>5.58</v>
      </c>
      <c r="L45" s="48">
        <v>406.38</v>
      </c>
      <c r="M45" s="19">
        <v>578</v>
      </c>
      <c r="N45" s="20">
        <v>46.1</v>
      </c>
      <c r="O45" s="17">
        <v>0.7</v>
      </c>
      <c r="P45" s="21">
        <v>6.73</v>
      </c>
      <c r="Q45" s="21">
        <v>419.84</v>
      </c>
      <c r="R45" s="112"/>
      <c r="S45" s="113"/>
      <c r="T45" s="113"/>
      <c r="U45" s="114"/>
      <c r="V45" s="114"/>
      <c r="W45" s="115"/>
      <c r="X45" s="125"/>
      <c r="Y45" s="125"/>
      <c r="Z45" s="125"/>
      <c r="AA45" s="126"/>
    </row>
    <row r="46" spans="1:27" s="16" customFormat="1" x14ac:dyDescent="0.15">
      <c r="A46" s="23">
        <v>2002</v>
      </c>
      <c r="B46" s="16">
        <v>6</v>
      </c>
      <c r="C46" s="89">
        <v>2070</v>
      </c>
      <c r="D46" s="17">
        <v>90.4</v>
      </c>
      <c r="E46" s="17">
        <v>0.9</v>
      </c>
      <c r="F46" s="18">
        <v>4.22</v>
      </c>
      <c r="G46" s="18">
        <v>406.09</v>
      </c>
      <c r="H46" s="44">
        <v>1491</v>
      </c>
      <c r="I46" s="45">
        <v>91.8</v>
      </c>
      <c r="J46" s="46">
        <v>1</v>
      </c>
      <c r="K46" s="47">
        <v>4.5199999999999996</v>
      </c>
      <c r="L46" s="48">
        <v>403.42</v>
      </c>
      <c r="M46" s="22">
        <v>579</v>
      </c>
      <c r="N46" s="17">
        <v>85.5</v>
      </c>
      <c r="O46" s="17">
        <v>0.7</v>
      </c>
      <c r="P46" s="18">
        <v>3.46</v>
      </c>
      <c r="Q46" s="18">
        <v>412.97</v>
      </c>
      <c r="R46" s="112"/>
      <c r="S46" s="113"/>
      <c r="T46" s="113"/>
      <c r="U46" s="114"/>
      <c r="V46" s="114"/>
      <c r="W46" s="115"/>
      <c r="X46" s="125"/>
      <c r="Y46" s="125"/>
      <c r="Z46" s="125"/>
      <c r="AA46" s="126"/>
    </row>
    <row r="47" spans="1:27" s="16" customFormat="1" x14ac:dyDescent="0.15">
      <c r="A47" s="23">
        <v>2002</v>
      </c>
      <c r="B47" s="16">
        <v>7</v>
      </c>
      <c r="C47" s="89">
        <v>2064</v>
      </c>
      <c r="D47" s="43" t="s">
        <v>2</v>
      </c>
      <c r="E47" s="17">
        <v>0.9</v>
      </c>
      <c r="F47" s="18">
        <v>-6.16</v>
      </c>
      <c r="G47" s="18">
        <v>397.68</v>
      </c>
      <c r="H47" s="44">
        <v>1485</v>
      </c>
      <c r="I47" s="43" t="s">
        <v>2</v>
      </c>
      <c r="J47" s="46">
        <v>1</v>
      </c>
      <c r="K47" s="47">
        <v>-7.16</v>
      </c>
      <c r="L47" s="48">
        <v>394.39</v>
      </c>
      <c r="M47" s="22">
        <v>579</v>
      </c>
      <c r="N47" s="43" t="s">
        <v>2</v>
      </c>
      <c r="O47" s="17">
        <v>0.7</v>
      </c>
      <c r="P47" s="18">
        <v>-3.6</v>
      </c>
      <c r="Q47" s="18">
        <v>406.13</v>
      </c>
      <c r="R47" s="112"/>
      <c r="S47" s="116"/>
      <c r="T47" s="113"/>
      <c r="U47" s="114"/>
      <c r="V47" s="114"/>
      <c r="W47" s="115"/>
      <c r="X47" s="125"/>
      <c r="Y47" s="125"/>
      <c r="Z47" s="125"/>
      <c r="AA47" s="126"/>
    </row>
    <row r="48" spans="1:27" s="16" customFormat="1" x14ac:dyDescent="0.15">
      <c r="A48" s="23">
        <v>2002</v>
      </c>
      <c r="B48" s="16">
        <v>8</v>
      </c>
      <c r="C48" s="89">
        <v>2067</v>
      </c>
      <c r="D48" s="43" t="s">
        <v>2</v>
      </c>
      <c r="E48" s="17">
        <v>0.9</v>
      </c>
      <c r="F48" s="18">
        <v>-6.71</v>
      </c>
      <c r="G48" s="18">
        <v>387.29</v>
      </c>
      <c r="H48" s="44">
        <v>1487</v>
      </c>
      <c r="I48" s="43" t="s">
        <v>2</v>
      </c>
      <c r="J48" s="46">
        <v>1</v>
      </c>
      <c r="K48" s="47">
        <v>-7.76</v>
      </c>
      <c r="L48" s="48">
        <v>383.31</v>
      </c>
      <c r="M48" s="22">
        <v>580</v>
      </c>
      <c r="N48" s="43" t="s">
        <v>2</v>
      </c>
      <c r="O48" s="17">
        <v>0.7</v>
      </c>
      <c r="P48" s="18">
        <v>-4.0199999999999996</v>
      </c>
      <c r="Q48" s="18">
        <v>397.51</v>
      </c>
      <c r="R48" s="112"/>
      <c r="S48" s="116"/>
      <c r="T48" s="113"/>
      <c r="U48" s="114"/>
      <c r="V48" s="114"/>
      <c r="W48" s="115"/>
      <c r="X48" s="125"/>
      <c r="Y48" s="125"/>
      <c r="Z48" s="125"/>
      <c r="AA48" s="126"/>
    </row>
    <row r="49" spans="1:27" s="16" customFormat="1" x14ac:dyDescent="0.15">
      <c r="A49" s="23">
        <v>2002</v>
      </c>
      <c r="B49" s="16">
        <v>9</v>
      </c>
      <c r="C49" s="89">
        <v>2044</v>
      </c>
      <c r="D49" s="43" t="s">
        <v>2</v>
      </c>
      <c r="E49" s="17">
        <v>0.9</v>
      </c>
      <c r="F49" s="18">
        <v>-6.19</v>
      </c>
      <c r="G49" s="18">
        <v>386.16</v>
      </c>
      <c r="H49" s="44">
        <v>1481</v>
      </c>
      <c r="I49" s="43" t="s">
        <v>2</v>
      </c>
      <c r="J49" s="46">
        <v>1</v>
      </c>
      <c r="K49" s="47">
        <v>-7.5</v>
      </c>
      <c r="L49" s="51">
        <v>379.83</v>
      </c>
      <c r="M49" s="22">
        <v>563</v>
      </c>
      <c r="N49" s="43" t="s">
        <v>2</v>
      </c>
      <c r="O49" s="17">
        <v>0.6</v>
      </c>
      <c r="P49" s="18">
        <v>-2.74</v>
      </c>
      <c r="Q49" s="28">
        <v>402.83</v>
      </c>
      <c r="R49" s="112"/>
      <c r="S49" s="116"/>
      <c r="T49" s="113"/>
      <c r="U49" s="114"/>
      <c r="V49" s="117"/>
      <c r="W49" s="115"/>
      <c r="X49" s="125"/>
      <c r="Y49" s="125"/>
      <c r="Z49" s="125"/>
      <c r="AA49" s="126"/>
    </row>
    <row r="50" spans="1:27" s="16" customFormat="1" x14ac:dyDescent="0.15">
      <c r="A50" s="23">
        <v>2002</v>
      </c>
      <c r="B50" s="16">
        <v>10</v>
      </c>
      <c r="C50" s="89">
        <v>2046</v>
      </c>
      <c r="D50" s="43" t="s">
        <v>2</v>
      </c>
      <c r="E50" s="17">
        <v>0.8</v>
      </c>
      <c r="F50" s="18">
        <v>-6.18</v>
      </c>
      <c r="G50" s="18">
        <v>382.85</v>
      </c>
      <c r="H50" s="44">
        <v>1482</v>
      </c>
      <c r="I50" s="43" t="s">
        <v>2</v>
      </c>
      <c r="J50" s="46">
        <v>0.9</v>
      </c>
      <c r="K50" s="47">
        <v>-7.38</v>
      </c>
      <c r="L50" s="51">
        <v>377.67</v>
      </c>
      <c r="M50" s="22">
        <v>564</v>
      </c>
      <c r="N50" s="43" t="s">
        <v>2</v>
      </c>
      <c r="O50" s="17">
        <v>0.6</v>
      </c>
      <c r="P50" s="18">
        <v>-3.03</v>
      </c>
      <c r="Q50" s="28">
        <v>396.49</v>
      </c>
      <c r="R50" s="112"/>
      <c r="S50" s="116"/>
      <c r="T50" s="113"/>
      <c r="U50" s="114"/>
      <c r="V50" s="117"/>
      <c r="W50" s="115"/>
      <c r="X50" s="125"/>
      <c r="Y50" s="125"/>
      <c r="Z50" s="125"/>
      <c r="AA50" s="126"/>
    </row>
    <row r="51" spans="1:27" s="16" customFormat="1" x14ac:dyDescent="0.15">
      <c r="A51" s="23">
        <v>2002</v>
      </c>
      <c r="B51" s="16">
        <v>11</v>
      </c>
      <c r="C51" s="89">
        <v>2050</v>
      </c>
      <c r="D51" s="43" t="s">
        <v>2</v>
      </c>
      <c r="E51" s="17">
        <v>0.8</v>
      </c>
      <c r="F51" s="18">
        <v>-6.2</v>
      </c>
      <c r="G51" s="18">
        <v>378.96</v>
      </c>
      <c r="H51" s="44">
        <v>1483</v>
      </c>
      <c r="I51" s="43" t="s">
        <v>2</v>
      </c>
      <c r="J51" s="46">
        <v>0.9</v>
      </c>
      <c r="K51" s="47">
        <v>-7.37</v>
      </c>
      <c r="L51" s="51">
        <v>374.54</v>
      </c>
      <c r="M51" s="22">
        <v>567</v>
      </c>
      <c r="N51" s="43" t="s">
        <v>2</v>
      </c>
      <c r="O51" s="17">
        <v>0.6</v>
      </c>
      <c r="P51" s="18">
        <v>-3.12</v>
      </c>
      <c r="Q51" s="28">
        <v>390.52</v>
      </c>
      <c r="R51" s="112"/>
      <c r="S51" s="116"/>
      <c r="T51" s="113"/>
      <c r="U51" s="114"/>
      <c r="V51" s="117"/>
      <c r="W51" s="115"/>
      <c r="X51" s="125"/>
      <c r="Y51" s="125"/>
      <c r="Z51" s="125"/>
      <c r="AA51" s="126"/>
    </row>
    <row r="52" spans="1:27" s="16" customFormat="1" x14ac:dyDescent="0.15">
      <c r="A52" s="23">
        <v>2002</v>
      </c>
      <c r="B52" s="16">
        <v>12</v>
      </c>
      <c r="C52" s="89">
        <v>2062</v>
      </c>
      <c r="D52" s="43" t="s">
        <v>2</v>
      </c>
      <c r="E52" s="17">
        <v>0.8</v>
      </c>
      <c r="F52" s="18">
        <v>-5.91</v>
      </c>
      <c r="G52" s="18">
        <v>374.08</v>
      </c>
      <c r="H52" s="44">
        <v>1485</v>
      </c>
      <c r="I52" s="43" t="s">
        <v>2</v>
      </c>
      <c r="J52" s="46">
        <v>0.9</v>
      </c>
      <c r="K52" s="47">
        <v>-7.43</v>
      </c>
      <c r="L52" s="51">
        <v>370.45</v>
      </c>
      <c r="M52" s="22">
        <v>577</v>
      </c>
      <c r="N52" s="43" t="s">
        <v>2</v>
      </c>
      <c r="O52" s="17">
        <v>0.6</v>
      </c>
      <c r="P52" s="18">
        <v>-2</v>
      </c>
      <c r="Q52" s="28">
        <v>383.45</v>
      </c>
      <c r="R52" s="112"/>
      <c r="S52" s="116"/>
      <c r="T52" s="113"/>
      <c r="U52" s="114"/>
      <c r="V52" s="117"/>
      <c r="W52" s="115"/>
      <c r="X52" s="125"/>
      <c r="Y52" s="125"/>
      <c r="Z52" s="125"/>
      <c r="AA52" s="126"/>
    </row>
    <row r="53" spans="1:27" s="16" customFormat="1" x14ac:dyDescent="0.15">
      <c r="A53" s="23">
        <v>2003</v>
      </c>
      <c r="B53" s="16">
        <v>1</v>
      </c>
      <c r="C53" s="89">
        <v>2065</v>
      </c>
      <c r="D53" s="43" t="s">
        <v>2</v>
      </c>
      <c r="E53" s="17">
        <v>0.8</v>
      </c>
      <c r="F53" s="18">
        <v>-6</v>
      </c>
      <c r="G53" s="18">
        <v>372.34</v>
      </c>
      <c r="H53" s="44">
        <v>1486</v>
      </c>
      <c r="I53" s="43" t="s">
        <v>2</v>
      </c>
      <c r="J53" s="46">
        <v>0.9</v>
      </c>
      <c r="K53" s="47">
        <v>-7.64</v>
      </c>
      <c r="L53" s="51">
        <v>368.78</v>
      </c>
      <c r="M53" s="22">
        <v>579</v>
      </c>
      <c r="N53" s="43" t="s">
        <v>2</v>
      </c>
      <c r="O53" s="17">
        <v>0.6</v>
      </c>
      <c r="P53" s="18">
        <v>-1.78</v>
      </c>
      <c r="Q53" s="28">
        <v>381.48</v>
      </c>
      <c r="R53" s="112"/>
      <c r="S53" s="116"/>
      <c r="T53" s="113"/>
      <c r="U53" s="114"/>
      <c r="V53" s="117"/>
      <c r="W53" s="115"/>
      <c r="X53" s="125"/>
      <c r="Y53" s="125"/>
      <c r="Z53" s="125"/>
      <c r="AA53" s="126"/>
    </row>
    <row r="54" spans="1:27" s="16" customFormat="1" x14ac:dyDescent="0.15">
      <c r="A54" s="23">
        <v>2003</v>
      </c>
      <c r="B54" s="16">
        <v>2</v>
      </c>
      <c r="C54" s="89">
        <v>2074</v>
      </c>
      <c r="D54" s="43" t="s">
        <v>2</v>
      </c>
      <c r="E54" s="17">
        <v>0.8</v>
      </c>
      <c r="F54" s="18">
        <v>-5.82</v>
      </c>
      <c r="G54" s="18">
        <v>371.68</v>
      </c>
      <c r="H54" s="44">
        <v>1490</v>
      </c>
      <c r="I54" s="43" t="s">
        <v>2</v>
      </c>
      <c r="J54" s="46">
        <v>0.9</v>
      </c>
      <c r="K54" s="47">
        <v>-7.51</v>
      </c>
      <c r="L54" s="51">
        <v>368.26</v>
      </c>
      <c r="M54" s="22">
        <v>584</v>
      </c>
      <c r="N54" s="43" t="s">
        <v>2</v>
      </c>
      <c r="O54" s="17">
        <v>0.6</v>
      </c>
      <c r="P54" s="18">
        <v>-1.51</v>
      </c>
      <c r="Q54" s="28">
        <v>380.42</v>
      </c>
      <c r="R54" s="112"/>
      <c r="S54" s="116"/>
      <c r="T54" s="113"/>
      <c r="U54" s="114"/>
      <c r="V54" s="117"/>
      <c r="W54" s="115"/>
      <c r="X54" s="125"/>
      <c r="Y54" s="125"/>
      <c r="Z54" s="125"/>
      <c r="AA54" s="126"/>
    </row>
    <row r="55" spans="1:27" s="16" customFormat="1" x14ac:dyDescent="0.15">
      <c r="A55" s="23">
        <v>2003</v>
      </c>
      <c r="B55" s="16">
        <v>3</v>
      </c>
      <c r="C55" s="89">
        <v>2067</v>
      </c>
      <c r="D55" s="43" t="s">
        <v>2</v>
      </c>
      <c r="E55" s="17">
        <v>0.8</v>
      </c>
      <c r="F55" s="18">
        <v>-2.4500000000000002</v>
      </c>
      <c r="G55" s="18">
        <v>382.3</v>
      </c>
      <c r="H55" s="44">
        <v>1503</v>
      </c>
      <c r="I55" s="43" t="s">
        <v>2</v>
      </c>
      <c r="J55" s="46">
        <v>0.9</v>
      </c>
      <c r="K55" s="47">
        <v>-6.81</v>
      </c>
      <c r="L55" s="51">
        <v>364.82</v>
      </c>
      <c r="M55" s="22">
        <v>564</v>
      </c>
      <c r="N55" s="24">
        <v>24.5</v>
      </c>
      <c r="O55" s="17">
        <v>0.5</v>
      </c>
      <c r="P55" s="18">
        <v>9.17</v>
      </c>
      <c r="Q55" s="28">
        <v>428.85</v>
      </c>
      <c r="R55" s="112"/>
      <c r="S55" s="116"/>
      <c r="T55" s="113"/>
      <c r="U55" s="114"/>
      <c r="V55" s="117"/>
      <c r="W55" s="115"/>
      <c r="X55" s="125"/>
      <c r="Y55" s="125"/>
      <c r="Z55" s="125"/>
      <c r="AA55" s="126"/>
    </row>
    <row r="56" spans="1:27" s="16" customFormat="1" x14ac:dyDescent="0.15">
      <c r="A56" s="23">
        <v>2003</v>
      </c>
      <c r="B56" s="16">
        <v>4</v>
      </c>
      <c r="C56" s="89">
        <v>2071</v>
      </c>
      <c r="D56" s="43" t="s">
        <v>2</v>
      </c>
      <c r="E56" s="17">
        <v>0.8</v>
      </c>
      <c r="F56" s="18">
        <v>-1.38</v>
      </c>
      <c r="G56" s="18">
        <v>381.89</v>
      </c>
      <c r="H56" s="44">
        <v>1503</v>
      </c>
      <c r="I56" s="43" t="s">
        <v>2</v>
      </c>
      <c r="J56" s="46">
        <v>0.9</v>
      </c>
      <c r="K56" s="47">
        <v>-5.52</v>
      </c>
      <c r="L56" s="51">
        <v>364.4</v>
      </c>
      <c r="M56" s="22">
        <v>568</v>
      </c>
      <c r="N56" s="24">
        <v>24.4</v>
      </c>
      <c r="O56" s="17">
        <v>0.5</v>
      </c>
      <c r="P56" s="18">
        <v>9.57</v>
      </c>
      <c r="Q56" s="28">
        <v>428.19</v>
      </c>
      <c r="R56" s="112"/>
      <c r="S56" s="116"/>
      <c r="T56" s="113"/>
      <c r="U56" s="114"/>
      <c r="V56" s="117"/>
      <c r="W56" s="115"/>
      <c r="X56" s="125"/>
      <c r="Y56" s="125"/>
      <c r="Z56" s="125"/>
      <c r="AA56" s="126"/>
    </row>
    <row r="57" spans="1:27" s="16" customFormat="1" x14ac:dyDescent="0.15">
      <c r="A57" s="23">
        <v>2003</v>
      </c>
      <c r="B57" s="16">
        <v>5</v>
      </c>
      <c r="C57" s="89">
        <v>2071</v>
      </c>
      <c r="D57" s="43" t="s">
        <v>2</v>
      </c>
      <c r="E57" s="17">
        <v>0.8</v>
      </c>
      <c r="F57" s="18">
        <v>-0.32</v>
      </c>
      <c r="G57" s="18">
        <v>381.85</v>
      </c>
      <c r="H57" s="44">
        <v>1507</v>
      </c>
      <c r="I57" s="43" t="s">
        <v>2</v>
      </c>
      <c r="J57" s="46">
        <v>1</v>
      </c>
      <c r="K57" s="47">
        <v>-5.09</v>
      </c>
      <c r="L57" s="51">
        <v>363.63</v>
      </c>
      <c r="M57" s="22">
        <v>564</v>
      </c>
      <c r="N57" s="24">
        <v>19.8</v>
      </c>
      <c r="O57" s="17">
        <v>0.6</v>
      </c>
      <c r="P57" s="18">
        <v>12.43</v>
      </c>
      <c r="Q57" s="28">
        <v>430.54</v>
      </c>
      <c r="R57" s="112"/>
      <c r="S57" s="116"/>
      <c r="T57" s="113"/>
      <c r="U57" s="114"/>
      <c r="V57" s="117"/>
      <c r="W57" s="115"/>
      <c r="X57" s="125"/>
      <c r="Y57" s="125"/>
      <c r="Z57" s="125"/>
      <c r="AA57" s="126"/>
    </row>
    <row r="58" spans="1:27" s="16" customFormat="1" x14ac:dyDescent="0.15">
      <c r="A58" s="23">
        <v>2003</v>
      </c>
      <c r="B58" s="16">
        <v>6</v>
      </c>
      <c r="C58" s="89">
        <v>2081</v>
      </c>
      <c r="D58" s="43" t="s">
        <v>2</v>
      </c>
      <c r="E58" s="17">
        <v>0.9</v>
      </c>
      <c r="F58" s="18">
        <v>-2.1</v>
      </c>
      <c r="G58" s="18">
        <v>368.83</v>
      </c>
      <c r="H58" s="44">
        <v>1521</v>
      </c>
      <c r="I58" s="43" t="s">
        <v>2</v>
      </c>
      <c r="J58" s="46">
        <v>1</v>
      </c>
      <c r="K58" s="47">
        <v>-3.87</v>
      </c>
      <c r="L58" s="51">
        <v>362.07</v>
      </c>
      <c r="M58" s="22">
        <v>560</v>
      </c>
      <c r="N58" s="24">
        <v>97.2</v>
      </c>
      <c r="O58" s="17">
        <v>0.7</v>
      </c>
      <c r="P58" s="18">
        <v>2.73</v>
      </c>
      <c r="Q58" s="28">
        <v>387.17</v>
      </c>
      <c r="R58" s="112"/>
      <c r="S58" s="116"/>
      <c r="T58" s="113"/>
      <c r="U58" s="114"/>
      <c r="V58" s="117"/>
      <c r="W58" s="115"/>
      <c r="X58" s="125"/>
      <c r="Y58" s="125"/>
      <c r="Z58" s="125"/>
      <c r="AA58" s="126"/>
    </row>
    <row r="59" spans="1:27" s="16" customFormat="1" x14ac:dyDescent="0.15">
      <c r="A59" s="23">
        <v>2003</v>
      </c>
      <c r="B59" s="16">
        <v>7</v>
      </c>
      <c r="C59" s="89">
        <v>2074</v>
      </c>
      <c r="D59" s="24">
        <v>81.099999999999994</v>
      </c>
      <c r="E59" s="17">
        <v>1</v>
      </c>
      <c r="F59" s="18">
        <v>4.32</v>
      </c>
      <c r="G59" s="18">
        <v>361.68</v>
      </c>
      <c r="H59" s="44">
        <v>1515</v>
      </c>
      <c r="I59" s="49">
        <v>74</v>
      </c>
      <c r="J59" s="46">
        <v>1.1000000000000001</v>
      </c>
      <c r="K59" s="47">
        <v>5.1100000000000003</v>
      </c>
      <c r="L59" s="51">
        <v>354.49</v>
      </c>
      <c r="M59" s="22">
        <v>559</v>
      </c>
      <c r="N59" s="24">
        <v>126.8</v>
      </c>
      <c r="O59" s="17">
        <v>0.7</v>
      </c>
      <c r="P59" s="18">
        <v>2.16</v>
      </c>
      <c r="Q59" s="28">
        <v>381.18</v>
      </c>
      <c r="R59" s="112"/>
      <c r="S59" s="116"/>
      <c r="T59" s="113"/>
      <c r="U59" s="114"/>
      <c r="V59" s="117"/>
      <c r="W59" s="115"/>
      <c r="X59" s="125"/>
      <c r="Y59" s="125"/>
      <c r="Z59" s="125"/>
      <c r="AA59" s="126"/>
    </row>
    <row r="60" spans="1:27" s="16" customFormat="1" x14ac:dyDescent="0.15">
      <c r="A60" s="23">
        <v>2003</v>
      </c>
      <c r="B60" s="16">
        <v>8</v>
      </c>
      <c r="C60" s="89">
        <v>2075</v>
      </c>
      <c r="D60" s="24">
        <v>107.6</v>
      </c>
      <c r="E60" s="17">
        <v>1</v>
      </c>
      <c r="F60" s="18">
        <v>3.38</v>
      </c>
      <c r="G60" s="18">
        <v>358</v>
      </c>
      <c r="H60" s="44">
        <v>1519</v>
      </c>
      <c r="I60" s="49">
        <v>101.4</v>
      </c>
      <c r="J60" s="46">
        <v>1.1000000000000001</v>
      </c>
      <c r="K60" s="47">
        <v>3.87</v>
      </c>
      <c r="L60" s="51">
        <v>349.62</v>
      </c>
      <c r="M60" s="22">
        <v>556</v>
      </c>
      <c r="N60" s="24">
        <v>139.69999999999999</v>
      </c>
      <c r="O60" s="17">
        <v>0.7</v>
      </c>
      <c r="P60" s="18">
        <v>2.04</v>
      </c>
      <c r="Q60" s="28">
        <v>380.9</v>
      </c>
      <c r="R60" s="112"/>
      <c r="S60" s="116"/>
      <c r="T60" s="113"/>
      <c r="U60" s="114"/>
      <c r="V60" s="117"/>
      <c r="W60" s="115"/>
      <c r="X60" s="125"/>
      <c r="Y60" s="125"/>
      <c r="Z60" s="125"/>
      <c r="AA60" s="126"/>
    </row>
    <row r="61" spans="1:27" s="16" customFormat="1" x14ac:dyDescent="0.15">
      <c r="A61" s="23">
        <v>2003</v>
      </c>
      <c r="B61" s="16">
        <v>9</v>
      </c>
      <c r="C61" s="89">
        <v>2064</v>
      </c>
      <c r="D61" s="24">
        <v>89.6</v>
      </c>
      <c r="E61" s="17">
        <v>1</v>
      </c>
      <c r="F61" s="18">
        <v>4.13</v>
      </c>
      <c r="G61" s="18">
        <v>357.78</v>
      </c>
      <c r="H61" s="44">
        <v>1512</v>
      </c>
      <c r="I61" s="49">
        <v>98.9</v>
      </c>
      <c r="J61" s="46">
        <v>1.1000000000000001</v>
      </c>
      <c r="K61" s="47">
        <v>4.04</v>
      </c>
      <c r="L61" s="51">
        <v>348.72</v>
      </c>
      <c r="M61" s="22">
        <v>552</v>
      </c>
      <c r="N61" s="24">
        <v>66.099999999999994</v>
      </c>
      <c r="O61" s="17">
        <v>0.8</v>
      </c>
      <c r="P61" s="18">
        <v>4.38</v>
      </c>
      <c r="Q61" s="28">
        <v>382.6</v>
      </c>
      <c r="R61" s="112"/>
      <c r="S61" s="116"/>
      <c r="T61" s="113"/>
      <c r="U61" s="114"/>
      <c r="V61" s="117"/>
      <c r="W61" s="115"/>
      <c r="X61" s="125"/>
      <c r="Y61" s="125"/>
      <c r="Z61" s="125"/>
      <c r="AA61" s="126"/>
    </row>
    <row r="62" spans="1:27" s="16" customFormat="1" x14ac:dyDescent="0.15">
      <c r="A62" s="23">
        <v>2003</v>
      </c>
      <c r="B62" s="16">
        <v>10</v>
      </c>
      <c r="C62" s="89">
        <v>2070</v>
      </c>
      <c r="D62" s="24">
        <v>91</v>
      </c>
      <c r="E62" s="17">
        <v>1.1000000000000001</v>
      </c>
      <c r="F62" s="18">
        <v>4.1399999999999997</v>
      </c>
      <c r="G62" s="18">
        <v>354.95</v>
      </c>
      <c r="H62" s="44">
        <v>1513</v>
      </c>
      <c r="I62" s="49">
        <v>100.8</v>
      </c>
      <c r="J62" s="46">
        <v>1.2</v>
      </c>
      <c r="K62" s="47">
        <v>4.0199999999999996</v>
      </c>
      <c r="L62" s="51">
        <v>347.07</v>
      </c>
      <c r="M62" s="22">
        <v>557</v>
      </c>
      <c r="N62" s="24">
        <v>67</v>
      </c>
      <c r="O62" s="17">
        <v>0.8</v>
      </c>
      <c r="P62" s="18">
        <v>4.47</v>
      </c>
      <c r="Q62" s="28">
        <v>376.36</v>
      </c>
      <c r="R62" s="112"/>
      <c r="S62" s="116"/>
      <c r="T62" s="113"/>
      <c r="U62" s="114"/>
      <c r="V62" s="117"/>
      <c r="W62" s="115"/>
      <c r="X62" s="125"/>
      <c r="Y62" s="125"/>
      <c r="Z62" s="125"/>
      <c r="AA62" s="126"/>
    </row>
    <row r="63" spans="1:27" s="16" customFormat="1" x14ac:dyDescent="0.15">
      <c r="A63" s="23">
        <v>2003</v>
      </c>
      <c r="B63" s="16">
        <v>11</v>
      </c>
      <c r="C63" s="89">
        <v>2069</v>
      </c>
      <c r="D63" s="24">
        <v>85.7</v>
      </c>
      <c r="E63" s="17">
        <v>1</v>
      </c>
      <c r="F63" s="18">
        <v>4.16</v>
      </c>
      <c r="G63" s="18">
        <v>353.8</v>
      </c>
      <c r="H63" s="44">
        <v>1513</v>
      </c>
      <c r="I63" s="49">
        <v>94.5</v>
      </c>
      <c r="J63" s="46">
        <v>1.1000000000000001</v>
      </c>
      <c r="K63" s="47">
        <v>4.07</v>
      </c>
      <c r="L63" s="51">
        <v>346.93</v>
      </c>
      <c r="M63" s="22">
        <v>556</v>
      </c>
      <c r="N63" s="24">
        <v>63.6</v>
      </c>
      <c r="O63" s="17">
        <v>0.7</v>
      </c>
      <c r="P63" s="18">
        <v>4.38</v>
      </c>
      <c r="Q63" s="28">
        <v>372.49</v>
      </c>
      <c r="R63" s="112"/>
      <c r="S63" s="116"/>
      <c r="T63" s="113"/>
      <c r="U63" s="114"/>
      <c r="V63" s="117"/>
      <c r="W63" s="115"/>
      <c r="X63" s="125"/>
      <c r="Y63" s="125"/>
      <c r="Z63" s="125"/>
      <c r="AA63" s="126"/>
    </row>
    <row r="64" spans="1:27" s="16" customFormat="1" x14ac:dyDescent="0.15">
      <c r="A64" s="23">
        <v>2003</v>
      </c>
      <c r="B64" s="16">
        <v>12</v>
      </c>
      <c r="C64" s="89">
        <v>2071</v>
      </c>
      <c r="D64" s="24">
        <v>88.5</v>
      </c>
      <c r="E64" s="17">
        <v>1</v>
      </c>
      <c r="F64" s="18">
        <v>4.17</v>
      </c>
      <c r="G64" s="18">
        <v>353.14</v>
      </c>
      <c r="H64" s="44">
        <v>1517</v>
      </c>
      <c r="I64" s="49">
        <v>96.7</v>
      </c>
      <c r="J64" s="46">
        <v>1.2</v>
      </c>
      <c r="K64" s="47">
        <v>4.1399999999999997</v>
      </c>
      <c r="L64" s="51">
        <v>346.32</v>
      </c>
      <c r="M64" s="22">
        <v>554</v>
      </c>
      <c r="N64" s="24">
        <v>66.400000000000006</v>
      </c>
      <c r="O64" s="17">
        <v>0.8</v>
      </c>
      <c r="P64" s="18">
        <v>4.25</v>
      </c>
      <c r="Q64" s="28">
        <v>371.84</v>
      </c>
      <c r="R64" s="112"/>
      <c r="S64" s="116"/>
      <c r="T64" s="113"/>
      <c r="U64" s="114"/>
      <c r="V64" s="117"/>
      <c r="W64" s="115"/>
      <c r="X64" s="125"/>
      <c r="Y64" s="125"/>
      <c r="Z64" s="125"/>
      <c r="AA64" s="126"/>
    </row>
    <row r="65" spans="1:27" s="16" customFormat="1" x14ac:dyDescent="0.15">
      <c r="A65" s="23">
        <v>2004</v>
      </c>
      <c r="B65" s="16">
        <v>1</v>
      </c>
      <c r="C65" s="89">
        <v>2083</v>
      </c>
      <c r="D65" s="24">
        <v>100.4</v>
      </c>
      <c r="E65" s="17">
        <v>1.1000000000000001</v>
      </c>
      <c r="F65" s="18">
        <v>3.75</v>
      </c>
      <c r="G65" s="18">
        <v>348.92</v>
      </c>
      <c r="H65" s="44">
        <v>1517</v>
      </c>
      <c r="I65" s="52">
        <v>115.8</v>
      </c>
      <c r="J65" s="46">
        <v>1.2</v>
      </c>
      <c r="K65" s="47">
        <v>3.5</v>
      </c>
      <c r="L65" s="51">
        <v>344.77</v>
      </c>
      <c r="M65" s="16">
        <v>566</v>
      </c>
      <c r="N65" s="30">
        <v>67.400000000000006</v>
      </c>
      <c r="O65" s="17">
        <v>0.8</v>
      </c>
      <c r="P65" s="28">
        <v>4.4000000000000004</v>
      </c>
      <c r="Q65" s="28">
        <v>360.06</v>
      </c>
      <c r="R65" s="115"/>
      <c r="S65" s="118"/>
      <c r="T65" s="113"/>
      <c r="U65" s="117"/>
      <c r="V65" s="117"/>
      <c r="W65" s="115"/>
      <c r="X65" s="125"/>
      <c r="Y65" s="125"/>
      <c r="Z65" s="125"/>
      <c r="AA65" s="126"/>
    </row>
    <row r="66" spans="1:27" s="16" customFormat="1" x14ac:dyDescent="0.15">
      <c r="A66" s="23">
        <v>2004</v>
      </c>
      <c r="B66" s="16">
        <v>2</v>
      </c>
      <c r="C66" s="89">
        <v>2080</v>
      </c>
      <c r="D66" s="24">
        <v>100.9</v>
      </c>
      <c r="E66" s="17">
        <v>1.1000000000000001</v>
      </c>
      <c r="F66" s="18">
        <v>3.83</v>
      </c>
      <c r="G66" s="18">
        <v>348.06</v>
      </c>
      <c r="H66" s="44">
        <v>1516</v>
      </c>
      <c r="I66" s="52">
        <v>99.1</v>
      </c>
      <c r="J66" s="46">
        <v>1.2</v>
      </c>
      <c r="K66" s="47">
        <v>4.2</v>
      </c>
      <c r="L66" s="51">
        <v>344.16</v>
      </c>
      <c r="M66" s="16">
        <v>564</v>
      </c>
      <c r="N66" s="30">
        <v>108.3</v>
      </c>
      <c r="O66" s="17">
        <v>0.9</v>
      </c>
      <c r="P66" s="28">
        <v>2.83</v>
      </c>
      <c r="Q66" s="28">
        <v>358.54</v>
      </c>
      <c r="R66" s="115"/>
      <c r="S66" s="118"/>
      <c r="T66" s="113"/>
      <c r="U66" s="117"/>
      <c r="V66" s="117"/>
      <c r="W66" s="115"/>
      <c r="X66" s="125"/>
      <c r="Y66" s="125"/>
      <c r="Z66" s="125"/>
      <c r="AA66" s="126"/>
    </row>
    <row r="67" spans="1:27" s="16" customFormat="1" x14ac:dyDescent="0.15">
      <c r="A67" s="23">
        <v>2004</v>
      </c>
      <c r="B67" s="16">
        <v>3</v>
      </c>
      <c r="C67" s="89">
        <v>2083</v>
      </c>
      <c r="D67" s="24">
        <v>110.9</v>
      </c>
      <c r="E67" s="17">
        <v>1.2</v>
      </c>
      <c r="F67" s="18">
        <v>3.87</v>
      </c>
      <c r="G67" s="18">
        <v>346.56</v>
      </c>
      <c r="H67" s="44">
        <v>1532</v>
      </c>
      <c r="I67" s="52">
        <v>103</v>
      </c>
      <c r="J67" s="46">
        <v>1.3</v>
      </c>
      <c r="K67" s="47">
        <v>4.4400000000000004</v>
      </c>
      <c r="L67" s="51">
        <v>341.27</v>
      </c>
      <c r="M67" s="16">
        <v>551</v>
      </c>
      <c r="N67" s="30">
        <v>153.80000000000001</v>
      </c>
      <c r="O67" s="17">
        <v>1</v>
      </c>
      <c r="P67" s="28">
        <v>2.27</v>
      </c>
      <c r="Q67" s="28">
        <v>361.26</v>
      </c>
      <c r="R67" s="115"/>
      <c r="S67" s="118"/>
      <c r="T67" s="113"/>
      <c r="U67" s="117"/>
      <c r="V67" s="117"/>
      <c r="W67" s="115"/>
      <c r="X67" s="125"/>
      <c r="Y67" s="125"/>
      <c r="Z67" s="125"/>
      <c r="AA67" s="126"/>
    </row>
    <row r="68" spans="1:27" s="16" customFormat="1" x14ac:dyDescent="0.15">
      <c r="A68" s="23">
        <v>2004</v>
      </c>
      <c r="B68" s="16">
        <v>4</v>
      </c>
      <c r="C68" s="89">
        <v>2098</v>
      </c>
      <c r="D68" s="24">
        <v>100.3</v>
      </c>
      <c r="E68" s="17">
        <v>1.3</v>
      </c>
      <c r="F68" s="18">
        <v>4.4000000000000004</v>
      </c>
      <c r="G68" s="18">
        <v>344.25</v>
      </c>
      <c r="H68" s="44">
        <v>1534</v>
      </c>
      <c r="I68" s="52">
        <v>92.6</v>
      </c>
      <c r="J68" s="46">
        <v>1.4</v>
      </c>
      <c r="K68" s="47">
        <v>5.03</v>
      </c>
      <c r="L68" s="51">
        <v>341.11</v>
      </c>
      <c r="M68" s="16">
        <v>564</v>
      </c>
      <c r="N68" s="30">
        <v>139.5</v>
      </c>
      <c r="O68" s="17">
        <v>1.1000000000000001</v>
      </c>
      <c r="P68" s="28">
        <v>2.7</v>
      </c>
      <c r="Q68" s="28">
        <v>352.78</v>
      </c>
      <c r="R68" s="115"/>
      <c r="S68" s="118"/>
      <c r="T68" s="113"/>
      <c r="U68" s="117"/>
      <c r="V68" s="117"/>
      <c r="W68" s="115"/>
      <c r="X68" s="125"/>
      <c r="Y68" s="125"/>
      <c r="Z68" s="125"/>
      <c r="AA68" s="126"/>
    </row>
    <row r="69" spans="1:27" s="16" customFormat="1" x14ac:dyDescent="0.15">
      <c r="A69" s="23">
        <v>2004</v>
      </c>
      <c r="B69" s="16">
        <v>5</v>
      </c>
      <c r="C69" s="89">
        <v>2112</v>
      </c>
      <c r="D69" s="24">
        <v>101.4</v>
      </c>
      <c r="E69" s="17">
        <v>1.2</v>
      </c>
      <c r="F69" s="18">
        <v>4.1100000000000003</v>
      </c>
      <c r="G69" s="18">
        <v>341.23</v>
      </c>
      <c r="H69" s="44">
        <v>1538</v>
      </c>
      <c r="I69" s="52">
        <v>95.5</v>
      </c>
      <c r="J69" s="46">
        <v>1.3</v>
      </c>
      <c r="K69" s="47">
        <v>4.62</v>
      </c>
      <c r="L69" s="51">
        <v>338.94</v>
      </c>
      <c r="M69" s="16">
        <v>574</v>
      </c>
      <c r="N69" s="30">
        <v>127.9</v>
      </c>
      <c r="O69" s="17">
        <v>1</v>
      </c>
      <c r="P69" s="28">
        <v>2.73</v>
      </c>
      <c r="Q69" s="28">
        <v>347.36</v>
      </c>
      <c r="R69" s="115"/>
      <c r="S69" s="118"/>
      <c r="T69" s="113"/>
      <c r="U69" s="117"/>
      <c r="V69" s="117"/>
      <c r="W69" s="115"/>
      <c r="X69" s="125"/>
      <c r="Y69" s="125"/>
      <c r="Z69" s="125"/>
      <c r="AA69" s="126"/>
    </row>
    <row r="70" spans="1:27" s="16" customFormat="1" x14ac:dyDescent="0.15">
      <c r="A70" s="23">
        <v>2004</v>
      </c>
      <c r="B70" s="16">
        <v>6</v>
      </c>
      <c r="C70" s="89">
        <v>2127</v>
      </c>
      <c r="D70" s="24">
        <v>110.1</v>
      </c>
      <c r="E70" s="17">
        <v>1.3</v>
      </c>
      <c r="F70" s="18">
        <v>4.01</v>
      </c>
      <c r="G70" s="18">
        <v>339.43</v>
      </c>
      <c r="H70" s="44">
        <v>1554</v>
      </c>
      <c r="I70" s="52">
        <v>107.4</v>
      </c>
      <c r="J70" s="46">
        <v>1.4</v>
      </c>
      <c r="K70" s="47">
        <v>4.3600000000000003</v>
      </c>
      <c r="L70" s="51">
        <v>337.79</v>
      </c>
      <c r="M70" s="16">
        <v>573</v>
      </c>
      <c r="N70" s="30">
        <v>120.5</v>
      </c>
      <c r="O70" s="17">
        <v>1.1000000000000001</v>
      </c>
      <c r="P70" s="28">
        <v>3.06</v>
      </c>
      <c r="Q70" s="28">
        <v>343.86</v>
      </c>
      <c r="R70" s="115"/>
      <c r="S70" s="118"/>
      <c r="T70" s="113"/>
      <c r="U70" s="117"/>
      <c r="V70" s="117"/>
      <c r="W70" s="115"/>
      <c r="X70" s="125"/>
      <c r="Y70" s="125"/>
      <c r="Z70" s="125"/>
      <c r="AA70" s="126"/>
    </row>
    <row r="71" spans="1:27" s="16" customFormat="1" x14ac:dyDescent="0.15">
      <c r="A71" s="23">
        <v>2004</v>
      </c>
      <c r="B71" s="16">
        <v>7</v>
      </c>
      <c r="C71" s="89">
        <v>2123</v>
      </c>
      <c r="D71" s="24">
        <v>28.3</v>
      </c>
      <c r="E71" s="17">
        <v>1.2</v>
      </c>
      <c r="F71" s="18">
        <v>14.91</v>
      </c>
      <c r="G71" s="18">
        <v>357.32</v>
      </c>
      <c r="H71" s="44">
        <v>1552</v>
      </c>
      <c r="I71" s="52">
        <v>28.1</v>
      </c>
      <c r="J71" s="46">
        <v>1.2</v>
      </c>
      <c r="K71" s="47">
        <v>15.84</v>
      </c>
      <c r="L71" s="51">
        <v>358.08</v>
      </c>
      <c r="M71" s="16">
        <v>571</v>
      </c>
      <c r="N71" s="30">
        <v>28.8</v>
      </c>
      <c r="O71" s="17">
        <v>1</v>
      </c>
      <c r="P71" s="28">
        <v>12.39</v>
      </c>
      <c r="Q71" s="28">
        <v>355.25</v>
      </c>
      <c r="R71" s="115"/>
      <c r="S71" s="118"/>
      <c r="T71" s="113"/>
      <c r="U71" s="117"/>
      <c r="V71" s="117"/>
      <c r="W71" s="115"/>
      <c r="X71" s="125"/>
      <c r="Y71" s="125"/>
      <c r="Z71" s="125"/>
      <c r="AA71" s="126"/>
    </row>
    <row r="72" spans="1:27" s="16" customFormat="1" x14ac:dyDescent="0.15">
      <c r="A72" s="23">
        <v>2004</v>
      </c>
      <c r="B72" s="16">
        <v>8</v>
      </c>
      <c r="C72" s="89">
        <v>2124</v>
      </c>
      <c r="D72" s="24">
        <v>28.3</v>
      </c>
      <c r="E72" s="17">
        <v>1.2</v>
      </c>
      <c r="F72" s="18">
        <v>14.38</v>
      </c>
      <c r="G72" s="18">
        <v>349.9</v>
      </c>
      <c r="H72" s="44">
        <v>1555</v>
      </c>
      <c r="I72" s="52">
        <v>28</v>
      </c>
      <c r="J72" s="46">
        <v>1.2</v>
      </c>
      <c r="K72" s="47">
        <v>15.37</v>
      </c>
      <c r="L72" s="51">
        <v>350.87</v>
      </c>
      <c r="M72" s="16">
        <v>569</v>
      </c>
      <c r="N72" s="30">
        <v>29.6</v>
      </c>
      <c r="O72" s="17">
        <v>1</v>
      </c>
      <c r="P72" s="28">
        <v>11.67</v>
      </c>
      <c r="Q72" s="28">
        <v>347.26</v>
      </c>
      <c r="R72" s="115"/>
      <c r="S72" s="118"/>
      <c r="T72" s="113"/>
      <c r="U72" s="117"/>
      <c r="V72" s="117"/>
      <c r="W72" s="115"/>
      <c r="X72" s="125"/>
      <c r="Y72" s="125"/>
      <c r="Z72" s="125"/>
      <c r="AA72" s="126"/>
    </row>
    <row r="73" spans="1:27" s="16" customFormat="1" x14ac:dyDescent="0.15">
      <c r="A73" s="23">
        <v>2004</v>
      </c>
      <c r="B73" s="16">
        <v>9</v>
      </c>
      <c r="C73" s="89">
        <v>2118</v>
      </c>
      <c r="D73" s="24">
        <v>27.6</v>
      </c>
      <c r="E73" s="17">
        <v>1.1000000000000001</v>
      </c>
      <c r="F73" s="18">
        <v>14.19</v>
      </c>
      <c r="G73" s="18">
        <v>346.09</v>
      </c>
      <c r="H73" s="44">
        <v>1572</v>
      </c>
      <c r="I73" s="52">
        <v>27.3</v>
      </c>
      <c r="J73" s="46">
        <v>1.2</v>
      </c>
      <c r="K73" s="47">
        <v>15.17</v>
      </c>
      <c r="L73" s="51">
        <v>343.62</v>
      </c>
      <c r="M73" s="16">
        <v>546</v>
      </c>
      <c r="N73" s="30">
        <v>28.7</v>
      </c>
      <c r="O73" s="17">
        <v>0.9</v>
      </c>
      <c r="P73" s="28">
        <v>11.39</v>
      </c>
      <c r="Q73" s="28">
        <v>353.21</v>
      </c>
      <c r="R73" s="115"/>
      <c r="S73" s="118"/>
      <c r="T73" s="113"/>
      <c r="U73" s="117"/>
      <c r="V73" s="117"/>
      <c r="W73" s="115"/>
      <c r="X73" s="125"/>
      <c r="Y73" s="125"/>
      <c r="Z73" s="125"/>
      <c r="AA73" s="126"/>
    </row>
    <row r="74" spans="1:27" s="16" customFormat="1" x14ac:dyDescent="0.15">
      <c r="A74" s="23">
        <v>2004</v>
      </c>
      <c r="B74" s="16">
        <v>10</v>
      </c>
      <c r="C74" s="89">
        <v>2120</v>
      </c>
      <c r="D74" s="24">
        <v>26.9</v>
      </c>
      <c r="E74" s="17">
        <v>1.1000000000000001</v>
      </c>
      <c r="F74" s="18">
        <v>14.17</v>
      </c>
      <c r="G74" s="18">
        <v>342.22</v>
      </c>
      <c r="H74" s="44">
        <v>1573</v>
      </c>
      <c r="I74" s="52">
        <v>26.4</v>
      </c>
      <c r="J74" s="46">
        <v>1.2</v>
      </c>
      <c r="K74" s="47">
        <v>15.19</v>
      </c>
      <c r="L74" s="51">
        <v>340.36</v>
      </c>
      <c r="M74" s="16">
        <v>547</v>
      </c>
      <c r="N74" s="30">
        <v>28.5</v>
      </c>
      <c r="O74" s="17">
        <v>0.9</v>
      </c>
      <c r="P74" s="28">
        <v>11.22</v>
      </c>
      <c r="Q74" s="28">
        <v>347.57</v>
      </c>
      <c r="R74" s="115"/>
      <c r="S74" s="118"/>
      <c r="T74" s="113"/>
      <c r="U74" s="117"/>
      <c r="V74" s="117"/>
      <c r="W74" s="115"/>
      <c r="X74" s="125"/>
      <c r="Y74" s="125"/>
      <c r="Z74" s="125"/>
      <c r="AA74" s="126"/>
    </row>
    <row r="75" spans="1:27" s="26" customFormat="1" x14ac:dyDescent="0.15">
      <c r="A75" s="25">
        <v>2004</v>
      </c>
      <c r="B75" s="26">
        <v>11</v>
      </c>
      <c r="C75" s="88">
        <v>2129</v>
      </c>
      <c r="D75" s="24">
        <v>26.9</v>
      </c>
      <c r="E75" s="17">
        <v>1.1000000000000001</v>
      </c>
      <c r="F75" s="18">
        <v>14.15</v>
      </c>
      <c r="G75" s="18">
        <v>338.79</v>
      </c>
      <c r="H75" s="44">
        <v>1579</v>
      </c>
      <c r="I75" s="52">
        <v>26.6</v>
      </c>
      <c r="J75" s="46">
        <v>1.2</v>
      </c>
      <c r="K75" s="47">
        <v>15.16</v>
      </c>
      <c r="L75" s="51">
        <v>337.81</v>
      </c>
      <c r="M75" s="26">
        <v>550</v>
      </c>
      <c r="N75" s="31">
        <v>28.1</v>
      </c>
      <c r="O75" s="17">
        <v>0.9</v>
      </c>
      <c r="P75" s="27">
        <v>11.26</v>
      </c>
      <c r="Q75" s="27">
        <v>341.61</v>
      </c>
      <c r="R75" s="115"/>
      <c r="S75" s="118"/>
      <c r="T75" s="113"/>
      <c r="U75" s="117"/>
      <c r="V75" s="117"/>
      <c r="W75" s="115"/>
      <c r="X75" s="125"/>
      <c r="Y75" s="125"/>
      <c r="Z75" s="125"/>
      <c r="AA75" s="126"/>
    </row>
    <row r="76" spans="1:27" s="16" customFormat="1" x14ac:dyDescent="0.15">
      <c r="A76" s="23">
        <v>2004</v>
      </c>
      <c r="B76" s="16">
        <v>12</v>
      </c>
      <c r="C76" s="89">
        <v>2133</v>
      </c>
      <c r="D76" s="24">
        <v>28.2</v>
      </c>
      <c r="E76" s="17">
        <v>1.2</v>
      </c>
      <c r="F76" s="18">
        <v>13.97</v>
      </c>
      <c r="G76" s="18">
        <v>336.37</v>
      </c>
      <c r="H76" s="44">
        <v>1586</v>
      </c>
      <c r="I76" s="52">
        <v>28.1</v>
      </c>
      <c r="J76" s="46">
        <v>1.3</v>
      </c>
      <c r="K76" s="47">
        <v>14.92</v>
      </c>
      <c r="L76" s="51">
        <v>335.05</v>
      </c>
      <c r="M76" s="16">
        <v>547</v>
      </c>
      <c r="N76" s="30">
        <v>28.2</v>
      </c>
      <c r="O76" s="17">
        <v>0.9</v>
      </c>
      <c r="P76" s="28">
        <v>11.2</v>
      </c>
      <c r="Q76" s="28">
        <v>340.2</v>
      </c>
      <c r="R76" s="115"/>
      <c r="S76" s="118"/>
      <c r="T76" s="113"/>
      <c r="U76" s="117"/>
      <c r="V76" s="117"/>
      <c r="W76" s="115"/>
      <c r="X76" s="125"/>
      <c r="Y76" s="125"/>
      <c r="Z76" s="125"/>
      <c r="AA76" s="126"/>
    </row>
    <row r="77" spans="1:27" s="16" customFormat="1" x14ac:dyDescent="0.15">
      <c r="A77" s="23">
        <v>2005</v>
      </c>
      <c r="B77" s="16">
        <v>1</v>
      </c>
      <c r="C77" s="89">
        <v>2139</v>
      </c>
      <c r="D77" s="24">
        <v>28.3</v>
      </c>
      <c r="E77" s="17">
        <v>1.2</v>
      </c>
      <c r="F77" s="18">
        <v>14.29</v>
      </c>
      <c r="G77" s="18">
        <v>333.94</v>
      </c>
      <c r="H77" s="44">
        <v>1589</v>
      </c>
      <c r="I77" s="52">
        <v>28.8</v>
      </c>
      <c r="J77" s="46">
        <v>1.3</v>
      </c>
      <c r="K77" s="47">
        <v>14.92</v>
      </c>
      <c r="L77" s="51">
        <v>333.38</v>
      </c>
      <c r="M77" s="16">
        <v>550</v>
      </c>
      <c r="N77" s="30">
        <v>26.7</v>
      </c>
      <c r="O77" s="17">
        <v>1</v>
      </c>
      <c r="P77" s="28">
        <v>12.48</v>
      </c>
      <c r="Q77" s="28">
        <v>335.55</v>
      </c>
      <c r="R77" s="115"/>
      <c r="S77" s="118"/>
      <c r="T77" s="113"/>
      <c r="U77" s="117"/>
      <c r="V77" s="117"/>
      <c r="W77" s="115"/>
      <c r="X77" s="125"/>
      <c r="Y77" s="125"/>
      <c r="Z77" s="125"/>
      <c r="AA77" s="126"/>
    </row>
    <row r="78" spans="1:27" s="16" customFormat="1" x14ac:dyDescent="0.15">
      <c r="A78" s="23">
        <v>2005</v>
      </c>
      <c r="B78" s="16">
        <v>2</v>
      </c>
      <c r="C78" s="89">
        <v>2138</v>
      </c>
      <c r="D78" s="24">
        <v>29.6</v>
      </c>
      <c r="E78" s="17">
        <v>1.3</v>
      </c>
      <c r="F78" s="18">
        <v>14.24</v>
      </c>
      <c r="G78" s="18">
        <v>332.04</v>
      </c>
      <c r="H78" s="44">
        <v>1595</v>
      </c>
      <c r="I78" s="52">
        <v>29.9</v>
      </c>
      <c r="J78" s="46">
        <v>1.3</v>
      </c>
      <c r="K78" s="47">
        <v>14.86</v>
      </c>
      <c r="L78" s="51">
        <v>331.63</v>
      </c>
      <c r="M78" s="16">
        <v>543</v>
      </c>
      <c r="N78" s="30">
        <v>28.8</v>
      </c>
      <c r="O78" s="17">
        <v>1.1000000000000001</v>
      </c>
      <c r="P78" s="28">
        <v>12.42</v>
      </c>
      <c r="Q78" s="28">
        <v>333.23</v>
      </c>
      <c r="R78" s="115"/>
      <c r="S78" s="118"/>
      <c r="T78" s="113"/>
      <c r="U78" s="117"/>
      <c r="V78" s="117"/>
      <c r="W78" s="115"/>
      <c r="X78" s="125"/>
      <c r="Y78" s="125"/>
      <c r="Z78" s="125"/>
      <c r="AA78" s="126"/>
    </row>
    <row r="79" spans="1:27" s="16" customFormat="1" x14ac:dyDescent="0.15">
      <c r="A79" s="23">
        <v>2005</v>
      </c>
      <c r="B79" s="16">
        <v>3</v>
      </c>
      <c r="C79" s="89">
        <v>2146</v>
      </c>
      <c r="D79" s="24">
        <v>30.4</v>
      </c>
      <c r="E79" s="17">
        <v>1.3</v>
      </c>
      <c r="F79" s="18">
        <v>14.1</v>
      </c>
      <c r="G79" s="18">
        <v>329.13</v>
      </c>
      <c r="H79" s="44">
        <v>1636</v>
      </c>
      <c r="I79" s="52">
        <v>30.2</v>
      </c>
      <c r="J79" s="46">
        <v>1.4</v>
      </c>
      <c r="K79" s="47">
        <v>14.78</v>
      </c>
      <c r="L79" s="51">
        <v>325.08</v>
      </c>
      <c r="M79" s="16">
        <v>510</v>
      </c>
      <c r="N79" s="30">
        <v>31.1</v>
      </c>
      <c r="O79" s="17">
        <v>1.1000000000000001</v>
      </c>
      <c r="P79" s="28">
        <v>11.91</v>
      </c>
      <c r="Q79" s="28">
        <v>342.14</v>
      </c>
      <c r="R79" s="115"/>
      <c r="S79" s="118"/>
      <c r="T79" s="113"/>
      <c r="U79" s="117"/>
      <c r="V79" s="117"/>
      <c r="W79" s="115"/>
      <c r="X79" s="125"/>
      <c r="Y79" s="125"/>
      <c r="Z79" s="125"/>
      <c r="AA79" s="126"/>
    </row>
    <row r="80" spans="1:27" s="16" customFormat="1" x14ac:dyDescent="0.15">
      <c r="A80" s="23">
        <v>2005</v>
      </c>
      <c r="B80" s="16">
        <v>4</v>
      </c>
      <c r="C80" s="89">
        <v>2153</v>
      </c>
      <c r="D80" s="24">
        <v>28.1</v>
      </c>
      <c r="E80" s="17">
        <v>1.3</v>
      </c>
      <c r="F80" s="18">
        <v>14.7</v>
      </c>
      <c r="G80" s="18">
        <v>328.23</v>
      </c>
      <c r="H80" s="44">
        <v>1638</v>
      </c>
      <c r="I80" s="52">
        <v>27.9</v>
      </c>
      <c r="J80" s="46">
        <v>1.3</v>
      </c>
      <c r="K80" s="47">
        <v>15.41</v>
      </c>
      <c r="L80" s="51">
        <v>324.57</v>
      </c>
      <c r="M80" s="16">
        <v>515</v>
      </c>
      <c r="N80" s="30">
        <v>28.9</v>
      </c>
      <c r="O80" s="17">
        <v>1.1000000000000001</v>
      </c>
      <c r="P80" s="28">
        <v>12.44</v>
      </c>
      <c r="Q80" s="28">
        <v>339.87</v>
      </c>
      <c r="R80" s="115"/>
      <c r="S80" s="118"/>
      <c r="T80" s="113"/>
      <c r="U80" s="117"/>
      <c r="V80" s="117"/>
      <c r="W80" s="115"/>
      <c r="X80" s="125"/>
      <c r="Y80" s="125"/>
      <c r="Z80" s="125"/>
      <c r="AA80" s="126"/>
    </row>
    <row r="81" spans="1:27" s="16" customFormat="1" x14ac:dyDescent="0.15">
      <c r="A81" s="23">
        <v>2005</v>
      </c>
      <c r="B81" s="16">
        <v>5</v>
      </c>
      <c r="C81" s="89">
        <v>2160</v>
      </c>
      <c r="D81" s="24">
        <v>28.4</v>
      </c>
      <c r="E81" s="17">
        <v>1.3</v>
      </c>
      <c r="F81" s="18">
        <v>14.51</v>
      </c>
      <c r="G81" s="18">
        <v>326.45</v>
      </c>
      <c r="H81" s="44">
        <v>1640</v>
      </c>
      <c r="I81" s="52">
        <v>28</v>
      </c>
      <c r="J81" s="46">
        <v>1.3</v>
      </c>
      <c r="K81" s="47">
        <v>15.38</v>
      </c>
      <c r="L81" s="51">
        <v>323.37</v>
      </c>
      <c r="M81" s="16">
        <v>520</v>
      </c>
      <c r="N81" s="30">
        <v>29.8</v>
      </c>
      <c r="O81" s="17">
        <v>1</v>
      </c>
      <c r="P81" s="28">
        <v>11.76</v>
      </c>
      <c r="Q81" s="28">
        <v>336.17</v>
      </c>
      <c r="R81" s="115"/>
      <c r="S81" s="118"/>
      <c r="T81" s="113"/>
      <c r="U81" s="117"/>
      <c r="V81" s="117"/>
      <c r="W81" s="115"/>
      <c r="X81" s="125"/>
      <c r="Y81" s="125"/>
      <c r="Z81" s="125"/>
      <c r="AA81" s="126"/>
    </row>
    <row r="82" spans="1:27" s="16" customFormat="1" x14ac:dyDescent="0.15">
      <c r="A82" s="23">
        <v>2005</v>
      </c>
      <c r="B82" s="16">
        <v>6</v>
      </c>
      <c r="C82" s="89">
        <v>2160</v>
      </c>
      <c r="D82" s="24">
        <v>29.9</v>
      </c>
      <c r="E82" s="17">
        <v>1.3</v>
      </c>
      <c r="F82" s="18">
        <v>14.12</v>
      </c>
      <c r="G82" s="18">
        <v>324.12</v>
      </c>
      <c r="H82" s="44">
        <v>1645</v>
      </c>
      <c r="I82" s="52">
        <v>29.8</v>
      </c>
      <c r="J82" s="46">
        <v>1.4</v>
      </c>
      <c r="K82" s="47">
        <v>14.8</v>
      </c>
      <c r="L82" s="51">
        <v>320.13</v>
      </c>
      <c r="M82" s="16">
        <v>515</v>
      </c>
      <c r="N82" s="30">
        <v>30.2</v>
      </c>
      <c r="O82" s="17">
        <v>1.1000000000000001</v>
      </c>
      <c r="P82" s="28">
        <v>11.95</v>
      </c>
      <c r="Q82" s="28">
        <v>336.84</v>
      </c>
      <c r="R82" s="115"/>
      <c r="S82" s="118"/>
      <c r="T82" s="113"/>
      <c r="U82" s="117"/>
      <c r="V82" s="117"/>
      <c r="W82" s="115"/>
      <c r="X82" s="125"/>
      <c r="Y82" s="125"/>
      <c r="Z82" s="125"/>
      <c r="AA82" s="126"/>
    </row>
    <row r="83" spans="1:27" s="16" customFormat="1" x14ac:dyDescent="0.15">
      <c r="A83" s="23">
        <v>2005</v>
      </c>
      <c r="B83" s="16">
        <v>7</v>
      </c>
      <c r="C83" s="89">
        <v>2168</v>
      </c>
      <c r="D83" s="24">
        <v>25.3</v>
      </c>
      <c r="E83" s="17">
        <v>1.3</v>
      </c>
      <c r="F83" s="18">
        <v>17.010000000000002</v>
      </c>
      <c r="G83" s="18">
        <v>336.17</v>
      </c>
      <c r="H83" s="44">
        <v>1648</v>
      </c>
      <c r="I83" s="52">
        <v>24.5</v>
      </c>
      <c r="J83" s="46">
        <v>1.3</v>
      </c>
      <c r="K83" s="47">
        <v>18.39</v>
      </c>
      <c r="L83" s="51">
        <v>334.69</v>
      </c>
      <c r="M83" s="16">
        <v>520</v>
      </c>
      <c r="N83" s="30">
        <v>29.1</v>
      </c>
      <c r="O83" s="17">
        <v>1.1000000000000001</v>
      </c>
      <c r="P83" s="28">
        <v>12.65</v>
      </c>
      <c r="Q83" s="28">
        <v>340.88</v>
      </c>
      <c r="R83" s="115"/>
      <c r="S83" s="118"/>
      <c r="T83" s="113"/>
      <c r="U83" s="117"/>
      <c r="V83" s="117"/>
      <c r="W83" s="115"/>
      <c r="X83" s="125"/>
      <c r="Y83" s="125"/>
      <c r="Z83" s="125"/>
      <c r="AA83" s="126"/>
    </row>
    <row r="84" spans="1:27" s="16" customFormat="1" x14ac:dyDescent="0.15">
      <c r="A84" s="23">
        <v>2005</v>
      </c>
      <c r="B84" s="16">
        <v>8</v>
      </c>
      <c r="C84" s="89">
        <v>2165</v>
      </c>
      <c r="D84" s="24">
        <v>26.5</v>
      </c>
      <c r="E84" s="17">
        <v>1.3</v>
      </c>
      <c r="F84" s="18">
        <v>16.55</v>
      </c>
      <c r="G84" s="18">
        <v>333.52</v>
      </c>
      <c r="H84" s="44">
        <v>1647</v>
      </c>
      <c r="I84" s="52">
        <v>25.3</v>
      </c>
      <c r="J84" s="46">
        <v>1.4</v>
      </c>
      <c r="K84" s="47">
        <v>18.2</v>
      </c>
      <c r="L84" s="51">
        <v>332.4</v>
      </c>
      <c r="M84" s="16">
        <v>518</v>
      </c>
      <c r="N84" s="30">
        <v>32.700000000000003</v>
      </c>
      <c r="O84" s="17">
        <v>1.1000000000000001</v>
      </c>
      <c r="P84" s="28">
        <v>11.31</v>
      </c>
      <c r="Q84" s="28">
        <v>337.09</v>
      </c>
      <c r="R84" s="115"/>
      <c r="S84" s="118"/>
      <c r="T84" s="113"/>
      <c r="U84" s="117"/>
      <c r="V84" s="117"/>
      <c r="W84" s="115"/>
      <c r="X84" s="125"/>
      <c r="Y84" s="125"/>
      <c r="Z84" s="125"/>
      <c r="AA84" s="126"/>
    </row>
    <row r="85" spans="1:27" s="16" customFormat="1" x14ac:dyDescent="0.15">
      <c r="A85" s="23">
        <v>2005</v>
      </c>
      <c r="B85" s="16">
        <v>9</v>
      </c>
      <c r="C85" s="89">
        <v>2152</v>
      </c>
      <c r="D85" s="24">
        <v>28.1</v>
      </c>
      <c r="E85" s="17">
        <v>1.4</v>
      </c>
      <c r="F85" s="18">
        <v>16.440000000000001</v>
      </c>
      <c r="G85" s="18">
        <v>329.4</v>
      </c>
      <c r="H85" s="44">
        <v>1652</v>
      </c>
      <c r="I85" s="52">
        <v>26.9</v>
      </c>
      <c r="J85" s="46">
        <v>1.5</v>
      </c>
      <c r="K85" s="47">
        <v>18.010000000000002</v>
      </c>
      <c r="L85" s="51">
        <v>326.25</v>
      </c>
      <c r="M85" s="16">
        <v>500</v>
      </c>
      <c r="N85" s="30">
        <v>34.200000000000003</v>
      </c>
      <c r="O85" s="17">
        <v>1.1000000000000001</v>
      </c>
      <c r="P85" s="28">
        <v>11.28</v>
      </c>
      <c r="Q85" s="28">
        <v>339.8</v>
      </c>
      <c r="R85" s="115"/>
      <c r="S85" s="118"/>
      <c r="T85" s="113"/>
      <c r="U85" s="117"/>
      <c r="V85" s="117"/>
      <c r="W85" s="115"/>
      <c r="X85" s="125"/>
      <c r="Y85" s="125"/>
      <c r="Z85" s="125"/>
      <c r="AA85" s="126"/>
    </row>
    <row r="86" spans="1:27" s="16" customFormat="1" x14ac:dyDescent="0.15">
      <c r="A86" s="23">
        <v>2005</v>
      </c>
      <c r="B86" s="16">
        <v>10</v>
      </c>
      <c r="C86" s="89">
        <v>2151</v>
      </c>
      <c r="D86" s="24">
        <v>29.1</v>
      </c>
      <c r="E86" s="17">
        <v>1.5</v>
      </c>
      <c r="F86" s="18">
        <v>16.37</v>
      </c>
      <c r="G86" s="18">
        <v>325.44</v>
      </c>
      <c r="H86" s="44">
        <v>1654</v>
      </c>
      <c r="I86" s="52">
        <v>28.2</v>
      </c>
      <c r="J86" s="46">
        <v>1.6</v>
      </c>
      <c r="K86" s="47">
        <v>17.75</v>
      </c>
      <c r="L86" s="51">
        <v>321.81</v>
      </c>
      <c r="M86" s="16">
        <v>497</v>
      </c>
      <c r="N86" s="30">
        <v>33.700000000000003</v>
      </c>
      <c r="O86" s="17">
        <v>1.2</v>
      </c>
      <c r="P86" s="28">
        <v>11.78</v>
      </c>
      <c r="Q86" s="28">
        <v>337.54</v>
      </c>
      <c r="R86" s="115"/>
      <c r="S86" s="118"/>
      <c r="T86" s="113"/>
      <c r="U86" s="117"/>
      <c r="V86" s="117"/>
      <c r="W86" s="115"/>
      <c r="X86" s="125"/>
      <c r="Y86" s="125"/>
      <c r="Z86" s="125"/>
      <c r="AA86" s="126"/>
    </row>
    <row r="87" spans="1:27" s="16" customFormat="1" x14ac:dyDescent="0.15">
      <c r="A87" s="23">
        <v>2005</v>
      </c>
      <c r="B87" s="16">
        <v>11</v>
      </c>
      <c r="C87" s="89">
        <v>2154</v>
      </c>
      <c r="D87" s="24">
        <v>30.9</v>
      </c>
      <c r="E87" s="17">
        <v>1.6</v>
      </c>
      <c r="F87" s="18">
        <v>16.29</v>
      </c>
      <c r="G87" s="18">
        <v>323.10000000000002</v>
      </c>
      <c r="H87" s="44">
        <v>1655</v>
      </c>
      <c r="I87" s="52">
        <v>29.9</v>
      </c>
      <c r="J87" s="46">
        <v>1.7</v>
      </c>
      <c r="K87" s="47">
        <v>17.7</v>
      </c>
      <c r="L87" s="51">
        <v>319.16000000000003</v>
      </c>
      <c r="M87" s="16">
        <v>499</v>
      </c>
      <c r="N87" s="30">
        <v>36.299999999999997</v>
      </c>
      <c r="O87" s="17">
        <v>1.3</v>
      </c>
      <c r="P87" s="28">
        <v>11.63</v>
      </c>
      <c r="Q87" s="28">
        <v>336.19</v>
      </c>
      <c r="R87" s="115"/>
      <c r="S87" s="118"/>
      <c r="T87" s="113"/>
      <c r="U87" s="117"/>
      <c r="V87" s="117"/>
      <c r="W87" s="115"/>
      <c r="X87" s="125"/>
      <c r="Y87" s="125"/>
      <c r="Z87" s="125"/>
      <c r="AA87" s="126"/>
    </row>
    <row r="88" spans="1:27" s="16" customFormat="1" x14ac:dyDescent="0.15">
      <c r="A88" s="23">
        <v>2005</v>
      </c>
      <c r="B88" s="16">
        <v>12</v>
      </c>
      <c r="C88" s="89">
        <v>2156</v>
      </c>
      <c r="D88" s="24">
        <v>33.9</v>
      </c>
      <c r="E88" s="17">
        <v>1.7</v>
      </c>
      <c r="F88" s="18">
        <v>15.9</v>
      </c>
      <c r="G88" s="18">
        <v>320.06</v>
      </c>
      <c r="H88" s="44">
        <v>1659</v>
      </c>
      <c r="I88" s="52">
        <v>32.299999999999997</v>
      </c>
      <c r="J88" s="46">
        <v>1.8</v>
      </c>
      <c r="K88" s="47">
        <v>17.440000000000001</v>
      </c>
      <c r="L88" s="51">
        <v>315.60000000000002</v>
      </c>
      <c r="M88" s="16">
        <v>497</v>
      </c>
      <c r="N88" s="30">
        <v>42.7</v>
      </c>
      <c r="O88" s="17">
        <v>1.4</v>
      </c>
      <c r="P88" s="28">
        <v>10.76</v>
      </c>
      <c r="Q88" s="28">
        <v>334.93</v>
      </c>
      <c r="R88" s="115"/>
      <c r="S88" s="118"/>
      <c r="T88" s="113"/>
      <c r="U88" s="117"/>
      <c r="V88" s="117"/>
      <c r="W88" s="115"/>
      <c r="X88" s="125"/>
      <c r="Y88" s="125"/>
      <c r="Z88" s="125"/>
      <c r="AA88" s="126"/>
    </row>
    <row r="89" spans="1:27" s="16" customFormat="1" x14ac:dyDescent="0.15">
      <c r="A89" s="23">
        <v>2006</v>
      </c>
      <c r="B89" s="16">
        <v>1</v>
      </c>
      <c r="C89" s="89">
        <v>2166</v>
      </c>
      <c r="D89" s="24">
        <v>35.700000000000003</v>
      </c>
      <c r="E89" s="17">
        <v>1.8</v>
      </c>
      <c r="F89" s="18">
        <v>15.5</v>
      </c>
      <c r="G89" s="18">
        <v>313.85000000000002</v>
      </c>
      <c r="H89" s="44">
        <v>1662</v>
      </c>
      <c r="I89" s="52">
        <v>34.1</v>
      </c>
      <c r="J89" s="46">
        <v>1.9</v>
      </c>
      <c r="K89" s="47">
        <v>16.989999999999998</v>
      </c>
      <c r="L89" s="51">
        <v>310.27</v>
      </c>
      <c r="M89" s="16">
        <v>504</v>
      </c>
      <c r="N89" s="30">
        <v>43.7</v>
      </c>
      <c r="O89" s="17">
        <v>1.4</v>
      </c>
      <c r="P89" s="28">
        <v>10.6</v>
      </c>
      <c r="Q89" s="28">
        <v>325.64999999999998</v>
      </c>
      <c r="R89" s="115"/>
      <c r="S89" s="118"/>
      <c r="T89" s="113"/>
      <c r="U89" s="117"/>
      <c r="V89" s="117"/>
      <c r="W89" s="115"/>
      <c r="X89" s="125"/>
      <c r="Y89" s="125"/>
      <c r="Z89" s="125"/>
      <c r="AA89" s="126"/>
    </row>
    <row r="90" spans="1:27" s="16" customFormat="1" x14ac:dyDescent="0.15">
      <c r="A90" s="23">
        <v>2006</v>
      </c>
      <c r="B90" s="16">
        <v>2</v>
      </c>
      <c r="C90" s="89">
        <v>2164</v>
      </c>
      <c r="D90" s="24">
        <v>33.6</v>
      </c>
      <c r="E90" s="17">
        <v>1.7</v>
      </c>
      <c r="F90" s="18">
        <v>15.3</v>
      </c>
      <c r="G90" s="18">
        <v>310.23</v>
      </c>
      <c r="H90" s="44">
        <v>1663</v>
      </c>
      <c r="I90" s="52">
        <v>32.200000000000003</v>
      </c>
      <c r="J90" s="46">
        <v>1.8</v>
      </c>
      <c r="K90" s="47">
        <v>16.7</v>
      </c>
      <c r="L90" s="51">
        <v>306.51</v>
      </c>
      <c r="M90" s="16">
        <v>501</v>
      </c>
      <c r="N90" s="30">
        <v>40.6</v>
      </c>
      <c r="O90" s="17">
        <v>1.3</v>
      </c>
      <c r="P90" s="28">
        <v>10.66</v>
      </c>
      <c r="Q90" s="28">
        <v>322.60000000000002</v>
      </c>
      <c r="R90" s="115"/>
      <c r="S90" s="118"/>
      <c r="T90" s="113"/>
      <c r="U90" s="117"/>
      <c r="V90" s="117"/>
      <c r="W90" s="115"/>
      <c r="X90" s="125"/>
      <c r="Y90" s="125"/>
      <c r="Z90" s="125"/>
      <c r="AA90" s="126"/>
    </row>
    <row r="91" spans="1:27" s="16" customFormat="1" x14ac:dyDescent="0.15">
      <c r="A91" s="23">
        <v>2006</v>
      </c>
      <c r="B91" s="16">
        <v>3</v>
      </c>
      <c r="C91" s="89">
        <v>2165</v>
      </c>
      <c r="D91" s="24">
        <v>35.200000000000003</v>
      </c>
      <c r="E91" s="17">
        <v>1.7</v>
      </c>
      <c r="F91" s="18">
        <v>14.88</v>
      </c>
      <c r="G91" s="18">
        <v>305.33</v>
      </c>
      <c r="H91" s="44">
        <v>1682</v>
      </c>
      <c r="I91" s="52">
        <v>34</v>
      </c>
      <c r="J91" s="46">
        <v>1.8</v>
      </c>
      <c r="K91" s="47">
        <v>16.23</v>
      </c>
      <c r="L91" s="51">
        <v>301.62</v>
      </c>
      <c r="M91" s="16">
        <v>483</v>
      </c>
      <c r="N91" s="30">
        <v>41.7</v>
      </c>
      <c r="O91" s="17">
        <v>1.3</v>
      </c>
      <c r="P91" s="28">
        <v>10.199999999999999</v>
      </c>
      <c r="Q91" s="28">
        <v>318.25</v>
      </c>
      <c r="R91" s="115"/>
      <c r="S91" s="118"/>
      <c r="T91" s="113"/>
      <c r="U91" s="117"/>
      <c r="V91" s="117"/>
      <c r="W91" s="115"/>
      <c r="X91" s="125"/>
      <c r="Y91" s="125"/>
      <c r="Z91" s="125"/>
      <c r="AA91" s="126"/>
    </row>
    <row r="92" spans="1:27" s="16" customFormat="1" x14ac:dyDescent="0.15">
      <c r="A92" s="23">
        <v>2006</v>
      </c>
      <c r="B92" s="16">
        <v>4</v>
      </c>
      <c r="C92" s="89">
        <v>2176</v>
      </c>
      <c r="D92" s="24">
        <v>34.4</v>
      </c>
      <c r="E92" s="17">
        <v>1.7</v>
      </c>
      <c r="F92" s="18">
        <v>14.9</v>
      </c>
      <c r="G92" s="18">
        <v>303.43</v>
      </c>
      <c r="H92" s="44">
        <v>1684</v>
      </c>
      <c r="I92" s="52">
        <v>33.4</v>
      </c>
      <c r="J92" s="46">
        <v>1.8</v>
      </c>
      <c r="K92" s="47">
        <v>16.2</v>
      </c>
      <c r="L92" s="51">
        <v>300.45</v>
      </c>
      <c r="M92" s="16">
        <v>492</v>
      </c>
      <c r="N92" s="30">
        <v>39.6</v>
      </c>
      <c r="O92" s="17">
        <v>1.3</v>
      </c>
      <c r="P92" s="28">
        <v>10.44</v>
      </c>
      <c r="Q92" s="28">
        <v>313.64999999999998</v>
      </c>
      <c r="R92" s="115"/>
      <c r="S92" s="118"/>
      <c r="T92" s="113"/>
      <c r="U92" s="117"/>
      <c r="V92" s="117"/>
      <c r="W92" s="115"/>
      <c r="X92" s="125"/>
      <c r="Y92" s="125"/>
      <c r="Z92" s="125"/>
      <c r="AA92" s="126"/>
    </row>
    <row r="93" spans="1:27" s="16" customFormat="1" x14ac:dyDescent="0.15">
      <c r="A93" s="23">
        <v>2006</v>
      </c>
      <c r="B93" s="16">
        <v>5</v>
      </c>
      <c r="C93" s="89">
        <v>2180</v>
      </c>
      <c r="D93" s="24">
        <v>31</v>
      </c>
      <c r="E93" s="17">
        <v>1.5</v>
      </c>
      <c r="F93" s="18">
        <v>14.93</v>
      </c>
      <c r="G93" s="18">
        <v>301.02</v>
      </c>
      <c r="H93" s="44">
        <v>1688</v>
      </c>
      <c r="I93" s="52">
        <v>29.9</v>
      </c>
      <c r="J93" s="46">
        <v>1.6</v>
      </c>
      <c r="K93" s="47">
        <v>16.27</v>
      </c>
      <c r="L93" s="51">
        <v>297.35000000000002</v>
      </c>
      <c r="M93" s="16">
        <v>492</v>
      </c>
      <c r="N93" s="30">
        <v>36.700000000000003</v>
      </c>
      <c r="O93" s="17">
        <v>1.2</v>
      </c>
      <c r="P93" s="28">
        <v>10.3</v>
      </c>
      <c r="Q93" s="28">
        <v>313.61</v>
      </c>
      <c r="R93" s="115"/>
      <c r="S93" s="118"/>
      <c r="T93" s="113"/>
      <c r="U93" s="117"/>
      <c r="V93" s="117"/>
      <c r="W93" s="115"/>
      <c r="X93" s="125"/>
      <c r="Y93" s="125"/>
      <c r="Z93" s="125"/>
      <c r="AA93" s="126"/>
    </row>
    <row r="94" spans="1:27" s="16" customFormat="1" x14ac:dyDescent="0.15">
      <c r="A94" s="23">
        <v>2006</v>
      </c>
      <c r="B94" s="16">
        <v>6</v>
      </c>
      <c r="C94" s="89">
        <v>2185</v>
      </c>
      <c r="D94" s="24">
        <v>27.1</v>
      </c>
      <c r="E94" s="17">
        <v>1.4</v>
      </c>
      <c r="F94" s="18">
        <v>16.670000000000002</v>
      </c>
      <c r="G94" s="18">
        <v>326.37</v>
      </c>
      <c r="H94" s="44">
        <v>1695</v>
      </c>
      <c r="I94" s="52">
        <v>25.9</v>
      </c>
      <c r="J94" s="46">
        <v>1.5</v>
      </c>
      <c r="K94" s="47">
        <v>18.38</v>
      </c>
      <c r="L94" s="51">
        <v>325.44</v>
      </c>
      <c r="M94" s="16">
        <v>490</v>
      </c>
      <c r="N94" s="30">
        <v>34</v>
      </c>
      <c r="O94" s="17">
        <v>1.1000000000000001</v>
      </c>
      <c r="P94" s="28">
        <v>10.75</v>
      </c>
      <c r="Q94" s="28">
        <v>329.59</v>
      </c>
      <c r="R94" s="115"/>
      <c r="S94" s="118"/>
      <c r="T94" s="113"/>
      <c r="U94" s="117"/>
      <c r="V94" s="117"/>
      <c r="W94" s="115"/>
      <c r="X94" s="125"/>
      <c r="Y94" s="125"/>
      <c r="Z94" s="125"/>
      <c r="AA94" s="126"/>
    </row>
    <row r="95" spans="1:27" s="16" customFormat="1" x14ac:dyDescent="0.15">
      <c r="A95" s="23">
        <v>2006</v>
      </c>
      <c r="B95" s="16">
        <v>7</v>
      </c>
      <c r="C95" s="89">
        <v>2182</v>
      </c>
      <c r="D95" s="24">
        <v>26.3</v>
      </c>
      <c r="E95" s="17">
        <v>1.3</v>
      </c>
      <c r="F95" s="18">
        <v>16.45</v>
      </c>
      <c r="G95" s="18">
        <v>324.55</v>
      </c>
      <c r="H95" s="44">
        <v>1693</v>
      </c>
      <c r="I95" s="52">
        <v>25.1</v>
      </c>
      <c r="J95" s="46">
        <v>1.4</v>
      </c>
      <c r="K95" s="47">
        <v>18.239999999999998</v>
      </c>
      <c r="L95" s="51">
        <v>323.36</v>
      </c>
      <c r="M95" s="16">
        <v>489</v>
      </c>
      <c r="N95" s="30">
        <v>33.4</v>
      </c>
      <c r="O95" s="17">
        <v>1</v>
      </c>
      <c r="P95" s="28">
        <v>10.25</v>
      </c>
      <c r="Q95" s="28">
        <v>328.67</v>
      </c>
      <c r="R95" s="115"/>
      <c r="S95" s="118"/>
      <c r="T95" s="113"/>
      <c r="U95" s="117"/>
      <c r="V95" s="117"/>
      <c r="W95" s="115"/>
      <c r="X95" s="125"/>
      <c r="Y95" s="125"/>
      <c r="Z95" s="125"/>
      <c r="AA95" s="126"/>
    </row>
    <row r="96" spans="1:27" s="16" customFormat="1" x14ac:dyDescent="0.15">
      <c r="A96" s="23">
        <v>2006</v>
      </c>
      <c r="B96" s="16">
        <v>8</v>
      </c>
      <c r="C96" s="89">
        <v>2175</v>
      </c>
      <c r="D96" s="24">
        <v>27.4</v>
      </c>
      <c r="E96" s="17">
        <v>1.4</v>
      </c>
      <c r="F96" s="18">
        <v>16.2</v>
      </c>
      <c r="G96" s="18">
        <v>322.48</v>
      </c>
      <c r="H96" s="44">
        <v>1687</v>
      </c>
      <c r="I96" s="52">
        <v>26.1</v>
      </c>
      <c r="J96" s="46">
        <v>1.5</v>
      </c>
      <c r="K96" s="47">
        <v>18.07</v>
      </c>
      <c r="L96" s="51">
        <v>321.62</v>
      </c>
      <c r="M96" s="16">
        <v>488</v>
      </c>
      <c r="N96" s="30">
        <v>35.9</v>
      </c>
      <c r="O96" s="17">
        <v>1.1000000000000001</v>
      </c>
      <c r="P96" s="28">
        <v>9.74</v>
      </c>
      <c r="Q96" s="28">
        <v>325.45999999999998</v>
      </c>
      <c r="R96" s="115"/>
      <c r="S96" s="118"/>
      <c r="T96" s="113"/>
      <c r="U96" s="117"/>
      <c r="V96" s="117"/>
      <c r="W96" s="115"/>
      <c r="X96" s="125"/>
      <c r="Y96" s="125"/>
      <c r="Z96" s="125"/>
      <c r="AA96" s="126"/>
    </row>
    <row r="97" spans="1:27" s="16" customFormat="1" x14ac:dyDescent="0.15">
      <c r="A97" s="23">
        <v>2006</v>
      </c>
      <c r="B97" s="16">
        <v>9</v>
      </c>
      <c r="C97" s="89">
        <v>2166</v>
      </c>
      <c r="D97" s="24">
        <v>27</v>
      </c>
      <c r="E97" s="17">
        <v>1.4</v>
      </c>
      <c r="F97" s="18">
        <v>16.04</v>
      </c>
      <c r="G97" s="18">
        <v>319.08999999999997</v>
      </c>
      <c r="H97" s="44">
        <v>1689</v>
      </c>
      <c r="I97" s="52">
        <v>25.8</v>
      </c>
      <c r="J97" s="46">
        <v>1.4</v>
      </c>
      <c r="K97" s="47">
        <v>17.84</v>
      </c>
      <c r="L97" s="51">
        <v>317.92</v>
      </c>
      <c r="M97" s="16">
        <v>477</v>
      </c>
      <c r="N97" s="30">
        <v>35</v>
      </c>
      <c r="O97" s="17">
        <v>1</v>
      </c>
      <c r="P97" s="28">
        <v>9.67</v>
      </c>
      <c r="Q97" s="28">
        <v>323.23</v>
      </c>
      <c r="R97" s="115"/>
      <c r="S97" s="118"/>
      <c r="T97" s="113"/>
      <c r="U97" s="117"/>
      <c r="V97" s="117"/>
      <c r="W97" s="115"/>
      <c r="X97" s="125"/>
      <c r="Y97" s="125"/>
      <c r="Z97" s="125"/>
      <c r="AA97" s="126"/>
    </row>
    <row r="98" spans="1:27" s="16" customFormat="1" x14ac:dyDescent="0.15">
      <c r="A98" s="23">
        <v>2006</v>
      </c>
      <c r="B98" s="16">
        <v>10</v>
      </c>
      <c r="C98" s="89">
        <v>2171</v>
      </c>
      <c r="D98" s="24">
        <v>26.4</v>
      </c>
      <c r="E98" s="17">
        <v>1.3</v>
      </c>
      <c r="F98" s="18">
        <v>16.079999999999998</v>
      </c>
      <c r="G98" s="18">
        <v>316.44</v>
      </c>
      <c r="H98" s="44">
        <v>1690</v>
      </c>
      <c r="I98" s="52">
        <v>25.5</v>
      </c>
      <c r="J98" s="46">
        <v>1.4</v>
      </c>
      <c r="K98" s="47">
        <v>17.760000000000002</v>
      </c>
      <c r="L98" s="51">
        <v>315.99</v>
      </c>
      <c r="M98" s="16">
        <v>481</v>
      </c>
      <c r="N98" s="30">
        <v>32.5</v>
      </c>
      <c r="O98" s="17">
        <v>1</v>
      </c>
      <c r="P98" s="28">
        <v>10.18</v>
      </c>
      <c r="Q98" s="28">
        <v>318.02</v>
      </c>
      <c r="R98" s="115"/>
      <c r="S98" s="118"/>
      <c r="T98" s="113"/>
      <c r="U98" s="117"/>
      <c r="V98" s="117"/>
      <c r="W98" s="115"/>
      <c r="X98" s="125"/>
      <c r="Y98" s="125"/>
      <c r="Z98" s="125"/>
      <c r="AA98" s="126"/>
    </row>
    <row r="99" spans="1:27" s="16" customFormat="1" x14ac:dyDescent="0.15">
      <c r="A99" s="23">
        <v>2006</v>
      </c>
      <c r="B99" s="16">
        <v>11</v>
      </c>
      <c r="C99" s="89">
        <v>2175</v>
      </c>
      <c r="D99" s="24">
        <v>25.9</v>
      </c>
      <c r="E99" s="17">
        <v>1.3</v>
      </c>
      <c r="F99" s="18">
        <v>16.07</v>
      </c>
      <c r="G99" s="18">
        <v>315.58</v>
      </c>
      <c r="H99" s="44">
        <v>1697</v>
      </c>
      <c r="I99" s="52">
        <v>25</v>
      </c>
      <c r="J99" s="46">
        <v>1.4</v>
      </c>
      <c r="K99" s="47">
        <v>17.71</v>
      </c>
      <c r="L99" s="51">
        <v>314.52</v>
      </c>
      <c r="M99" s="16">
        <v>478</v>
      </c>
      <c r="N99" s="30">
        <v>31.4</v>
      </c>
      <c r="O99" s="17">
        <v>1</v>
      </c>
      <c r="P99" s="28">
        <v>10.220000000000001</v>
      </c>
      <c r="Q99" s="28">
        <v>319.37</v>
      </c>
      <c r="R99" s="115"/>
      <c r="S99" s="118"/>
      <c r="T99" s="113"/>
      <c r="U99" s="117"/>
      <c r="V99" s="117"/>
      <c r="W99" s="115"/>
      <c r="X99" s="125"/>
      <c r="Y99" s="125"/>
      <c r="Z99" s="125"/>
      <c r="AA99" s="126"/>
    </row>
    <row r="100" spans="1:27" s="16" customFormat="1" x14ac:dyDescent="0.15">
      <c r="A100" s="23">
        <v>2006</v>
      </c>
      <c r="B100" s="16">
        <v>12</v>
      </c>
      <c r="C100" s="89">
        <v>2186</v>
      </c>
      <c r="D100" s="24">
        <v>26.6</v>
      </c>
      <c r="E100" s="17">
        <v>1.4</v>
      </c>
      <c r="F100" s="18">
        <v>16.100000000000001</v>
      </c>
      <c r="G100" s="18">
        <v>313.31</v>
      </c>
      <c r="H100" s="44">
        <v>1703</v>
      </c>
      <c r="I100" s="52">
        <v>25.9</v>
      </c>
      <c r="J100" s="46">
        <v>1.5</v>
      </c>
      <c r="K100" s="47">
        <v>17.66</v>
      </c>
      <c r="L100" s="51">
        <v>312.31</v>
      </c>
      <c r="M100" s="16">
        <v>483</v>
      </c>
      <c r="N100" s="30">
        <v>30.6</v>
      </c>
      <c r="O100" s="17">
        <v>1</v>
      </c>
      <c r="P100" s="28">
        <v>10.59</v>
      </c>
      <c r="Q100" s="28">
        <v>316.87</v>
      </c>
      <c r="R100" s="115"/>
      <c r="S100" s="118"/>
      <c r="T100" s="113"/>
      <c r="U100" s="117"/>
      <c r="V100" s="117"/>
      <c r="W100" s="115"/>
      <c r="X100" s="125"/>
      <c r="Y100" s="125"/>
      <c r="Z100" s="125"/>
      <c r="AA100" s="126"/>
    </row>
    <row r="101" spans="1:27" s="16" customFormat="1" x14ac:dyDescent="0.15">
      <c r="A101" s="23">
        <v>2007</v>
      </c>
      <c r="B101" s="16">
        <v>1</v>
      </c>
      <c r="C101" s="89">
        <v>2197</v>
      </c>
      <c r="D101" s="24">
        <v>26.8</v>
      </c>
      <c r="E101" s="17">
        <v>1.4</v>
      </c>
      <c r="F101" s="18">
        <v>16.329999999999998</v>
      </c>
      <c r="G101" s="18">
        <v>312.64</v>
      </c>
      <c r="H101" s="44">
        <v>1708</v>
      </c>
      <c r="I101" s="52">
        <v>26.6</v>
      </c>
      <c r="J101" s="46">
        <v>1.5</v>
      </c>
      <c r="K101" s="47">
        <v>17.66</v>
      </c>
      <c r="L101" s="51">
        <v>311.67</v>
      </c>
      <c r="M101" s="16">
        <v>489</v>
      </c>
      <c r="N101" s="30">
        <v>28.1</v>
      </c>
      <c r="O101" s="17">
        <v>1</v>
      </c>
      <c r="P101" s="28">
        <v>11.68</v>
      </c>
      <c r="Q101" s="28">
        <v>316.04000000000002</v>
      </c>
      <c r="R101" s="115"/>
      <c r="S101" s="118"/>
      <c r="T101" s="113"/>
      <c r="U101" s="117"/>
      <c r="V101" s="117"/>
      <c r="W101" s="115"/>
      <c r="X101" s="125"/>
      <c r="Y101" s="125"/>
      <c r="Z101" s="125"/>
      <c r="AA101" s="126"/>
    </row>
    <row r="102" spans="1:27" s="16" customFormat="1" x14ac:dyDescent="0.15">
      <c r="A102" s="23">
        <v>2007</v>
      </c>
      <c r="B102" s="16">
        <v>2</v>
      </c>
      <c r="C102" s="89">
        <v>2194</v>
      </c>
      <c r="D102" s="24">
        <v>27.4</v>
      </c>
      <c r="E102" s="17">
        <v>1.4</v>
      </c>
      <c r="F102" s="18">
        <v>16.22</v>
      </c>
      <c r="G102" s="18">
        <v>311.10000000000002</v>
      </c>
      <c r="H102" s="44">
        <v>1708</v>
      </c>
      <c r="I102" s="52">
        <v>27.2</v>
      </c>
      <c r="J102" s="46">
        <v>1.5</v>
      </c>
      <c r="K102" s="47">
        <v>17.48</v>
      </c>
      <c r="L102" s="51">
        <v>310.60000000000002</v>
      </c>
      <c r="M102" s="16">
        <v>486</v>
      </c>
      <c r="N102" s="30">
        <v>28.5</v>
      </c>
      <c r="O102" s="17">
        <v>1.1000000000000001</v>
      </c>
      <c r="P102" s="28">
        <v>11.76</v>
      </c>
      <c r="Q102" s="28">
        <v>312.87</v>
      </c>
      <c r="R102" s="115"/>
      <c r="S102" s="118"/>
      <c r="T102" s="113"/>
      <c r="U102" s="117"/>
      <c r="V102" s="117"/>
      <c r="W102" s="115"/>
      <c r="X102" s="125"/>
      <c r="Y102" s="125"/>
      <c r="Z102" s="125"/>
      <c r="AA102" s="126"/>
    </row>
    <row r="103" spans="1:27" s="16" customFormat="1" x14ac:dyDescent="0.15">
      <c r="A103" s="23">
        <v>2007</v>
      </c>
      <c r="B103" s="16">
        <v>3</v>
      </c>
      <c r="C103" s="89">
        <v>2188</v>
      </c>
      <c r="D103" s="24">
        <v>26.6</v>
      </c>
      <c r="E103" s="17">
        <v>1.4</v>
      </c>
      <c r="F103" s="18">
        <v>16.309999999999999</v>
      </c>
      <c r="G103" s="18">
        <v>309.91000000000003</v>
      </c>
      <c r="H103" s="44">
        <v>1718</v>
      </c>
      <c r="I103" s="52">
        <v>26</v>
      </c>
      <c r="J103" s="46">
        <v>1.5</v>
      </c>
      <c r="K103" s="47">
        <v>17.809999999999999</v>
      </c>
      <c r="L103" s="51">
        <v>308.60000000000002</v>
      </c>
      <c r="M103" s="16">
        <v>470</v>
      </c>
      <c r="N103" s="30">
        <v>30.3</v>
      </c>
      <c r="O103" s="17">
        <v>1</v>
      </c>
      <c r="P103" s="28">
        <v>10.82</v>
      </c>
      <c r="Q103" s="28">
        <v>314.73</v>
      </c>
      <c r="R103" s="115"/>
      <c r="S103" s="118"/>
      <c r="T103" s="113"/>
      <c r="U103" s="117"/>
      <c r="V103" s="117"/>
      <c r="W103" s="115"/>
      <c r="X103" s="125"/>
      <c r="Y103" s="125"/>
      <c r="Z103" s="125"/>
      <c r="AA103" s="126"/>
    </row>
    <row r="104" spans="1:27" s="16" customFormat="1" x14ac:dyDescent="0.15">
      <c r="A104" s="23">
        <v>2007</v>
      </c>
      <c r="B104" s="16">
        <v>4</v>
      </c>
      <c r="C104" s="89">
        <v>2192</v>
      </c>
      <c r="D104" s="24">
        <v>26.7</v>
      </c>
      <c r="E104" s="17">
        <v>1.4</v>
      </c>
      <c r="F104" s="18">
        <v>16.13</v>
      </c>
      <c r="G104" s="18">
        <v>308.27999999999997</v>
      </c>
      <c r="H104" s="44">
        <v>1717</v>
      </c>
      <c r="I104" s="52">
        <v>26.2</v>
      </c>
      <c r="J104" s="46">
        <v>1.5</v>
      </c>
      <c r="K104" s="47">
        <v>17.579999999999998</v>
      </c>
      <c r="L104" s="51">
        <v>307.35000000000002</v>
      </c>
      <c r="M104" s="16">
        <v>475</v>
      </c>
      <c r="N104" s="30">
        <v>29.3</v>
      </c>
      <c r="O104" s="17">
        <v>1</v>
      </c>
      <c r="P104" s="28">
        <v>10.92</v>
      </c>
      <c r="Q104" s="28">
        <v>311.64</v>
      </c>
      <c r="R104" s="115"/>
      <c r="S104" s="118"/>
      <c r="T104" s="113"/>
      <c r="U104" s="117"/>
      <c r="V104" s="117"/>
      <c r="W104" s="115"/>
      <c r="X104" s="125"/>
      <c r="Y104" s="125"/>
      <c r="Z104" s="125"/>
      <c r="AA104" s="126"/>
    </row>
    <row r="105" spans="1:27" s="16" customFormat="1" x14ac:dyDescent="0.15">
      <c r="A105" s="23">
        <v>2007</v>
      </c>
      <c r="B105" s="16">
        <v>5</v>
      </c>
      <c r="C105" s="89">
        <v>2192</v>
      </c>
      <c r="D105" s="24">
        <v>26.7</v>
      </c>
      <c r="E105" s="17">
        <v>1.4</v>
      </c>
      <c r="F105" s="18">
        <v>16.12</v>
      </c>
      <c r="G105" s="18">
        <v>308.27999999999997</v>
      </c>
      <c r="H105" s="44">
        <v>1721</v>
      </c>
      <c r="I105" s="52">
        <v>26.3</v>
      </c>
      <c r="J105" s="46">
        <v>1.5</v>
      </c>
      <c r="K105" s="47">
        <v>17.52</v>
      </c>
      <c r="L105" s="51">
        <v>307.17</v>
      </c>
      <c r="M105" s="16">
        <v>471</v>
      </c>
      <c r="N105" s="30">
        <v>29.3</v>
      </c>
      <c r="O105" s="17">
        <v>1</v>
      </c>
      <c r="P105" s="28">
        <v>11</v>
      </c>
      <c r="Q105" s="28">
        <v>312.33</v>
      </c>
      <c r="R105" s="115"/>
      <c r="S105" s="118"/>
      <c r="T105" s="113"/>
      <c r="U105" s="117"/>
      <c r="V105" s="117"/>
      <c r="W105" s="115"/>
      <c r="X105" s="125"/>
      <c r="Y105" s="125"/>
      <c r="Z105" s="125"/>
      <c r="AA105" s="126"/>
    </row>
    <row r="106" spans="1:27" s="16" customFormat="1" x14ac:dyDescent="0.15">
      <c r="A106" s="23">
        <v>2007</v>
      </c>
      <c r="B106" s="16">
        <v>6</v>
      </c>
      <c r="C106" s="89">
        <v>2198</v>
      </c>
      <c r="D106" s="24">
        <v>24.3</v>
      </c>
      <c r="E106" s="17">
        <v>1.3</v>
      </c>
      <c r="F106" s="18">
        <v>18.18</v>
      </c>
      <c r="G106" s="18">
        <v>330.27</v>
      </c>
      <c r="H106" s="44">
        <v>1726</v>
      </c>
      <c r="I106" s="52">
        <v>24.5</v>
      </c>
      <c r="J106" s="46">
        <v>1.4</v>
      </c>
      <c r="K106" s="47">
        <v>19.27</v>
      </c>
      <c r="L106" s="51">
        <v>331.62</v>
      </c>
      <c r="M106" s="16">
        <v>472</v>
      </c>
      <c r="N106" s="30">
        <v>23.3</v>
      </c>
      <c r="O106" s="17">
        <v>1</v>
      </c>
      <c r="P106" s="28">
        <v>14.19</v>
      </c>
      <c r="Q106" s="28">
        <v>325.31</v>
      </c>
      <c r="R106" s="115"/>
      <c r="S106" s="118"/>
      <c r="T106" s="113"/>
      <c r="U106" s="117"/>
      <c r="V106" s="117"/>
      <c r="W106" s="115"/>
      <c r="X106" s="125"/>
      <c r="Y106" s="125"/>
      <c r="Z106" s="125"/>
      <c r="AA106" s="126"/>
    </row>
    <row r="107" spans="1:27" s="16" customFormat="1" x14ac:dyDescent="0.15">
      <c r="A107" s="23">
        <v>2007</v>
      </c>
      <c r="B107" s="16">
        <v>7</v>
      </c>
      <c r="C107" s="89">
        <v>2193</v>
      </c>
      <c r="D107" s="24">
        <v>23.7</v>
      </c>
      <c r="E107" s="17">
        <v>1.3</v>
      </c>
      <c r="F107" s="18">
        <v>18.059999999999999</v>
      </c>
      <c r="G107" s="18">
        <v>328.9</v>
      </c>
      <c r="H107" s="44">
        <v>1724</v>
      </c>
      <c r="I107" s="52">
        <v>23.8</v>
      </c>
      <c r="J107" s="46">
        <v>1.4</v>
      </c>
      <c r="K107" s="47">
        <v>19.2</v>
      </c>
      <c r="L107" s="51">
        <v>331.39</v>
      </c>
      <c r="M107" s="16">
        <v>469</v>
      </c>
      <c r="N107" s="30">
        <v>23.2</v>
      </c>
      <c r="O107" s="17">
        <v>1</v>
      </c>
      <c r="P107" s="28">
        <v>13.87</v>
      </c>
      <c r="Q107" s="28">
        <v>319.76</v>
      </c>
      <c r="R107" s="115"/>
      <c r="S107" s="118"/>
      <c r="T107" s="113"/>
      <c r="U107" s="117"/>
      <c r="V107" s="117"/>
      <c r="W107" s="115"/>
      <c r="X107" s="125"/>
      <c r="Y107" s="125"/>
      <c r="Z107" s="125"/>
      <c r="AA107" s="126"/>
    </row>
    <row r="108" spans="1:27" s="16" customFormat="1" x14ac:dyDescent="0.15">
      <c r="A108" s="23">
        <v>2007</v>
      </c>
      <c r="B108" s="16">
        <v>8</v>
      </c>
      <c r="C108" s="89">
        <v>2187</v>
      </c>
      <c r="D108" s="24">
        <v>22.2</v>
      </c>
      <c r="E108" s="17">
        <v>1.2</v>
      </c>
      <c r="F108" s="18">
        <v>17.86</v>
      </c>
      <c r="G108" s="18">
        <v>327.06</v>
      </c>
      <c r="H108" s="44">
        <v>1716</v>
      </c>
      <c r="I108" s="52">
        <v>22</v>
      </c>
      <c r="J108" s="46">
        <v>1.3</v>
      </c>
      <c r="K108" s="47">
        <v>19.25</v>
      </c>
      <c r="L108" s="51">
        <v>329.76</v>
      </c>
      <c r="M108" s="16">
        <v>471</v>
      </c>
      <c r="N108" s="30">
        <v>23</v>
      </c>
      <c r="O108" s="17">
        <v>0.9</v>
      </c>
      <c r="P108" s="28">
        <v>12.78</v>
      </c>
      <c r="Q108" s="28">
        <v>317.25</v>
      </c>
      <c r="R108" s="115"/>
      <c r="S108" s="118"/>
      <c r="T108" s="113"/>
      <c r="U108" s="117"/>
      <c r="V108" s="117"/>
      <c r="W108" s="115"/>
      <c r="X108" s="125"/>
      <c r="Y108" s="125"/>
      <c r="Z108" s="125"/>
      <c r="AA108" s="126"/>
    </row>
    <row r="109" spans="1:27" s="16" customFormat="1" x14ac:dyDescent="0.15">
      <c r="A109" s="23">
        <v>2007</v>
      </c>
      <c r="B109" s="16">
        <v>9</v>
      </c>
      <c r="C109" s="89">
        <v>2180</v>
      </c>
      <c r="D109" s="24">
        <v>22</v>
      </c>
      <c r="E109" s="17">
        <v>1.2</v>
      </c>
      <c r="F109" s="18">
        <v>17.96</v>
      </c>
      <c r="G109" s="18">
        <v>326.45</v>
      </c>
      <c r="H109" s="44">
        <v>1712</v>
      </c>
      <c r="I109" s="52">
        <v>22</v>
      </c>
      <c r="J109" s="46">
        <v>1.3</v>
      </c>
      <c r="K109" s="47">
        <v>19.309999999999999</v>
      </c>
      <c r="L109" s="51">
        <v>328.65</v>
      </c>
      <c r="M109" s="16">
        <v>468</v>
      </c>
      <c r="N109" s="30">
        <v>22.1</v>
      </c>
      <c r="O109" s="17">
        <v>0.9</v>
      </c>
      <c r="P109" s="28">
        <v>13.01</v>
      </c>
      <c r="Q109" s="28">
        <v>318.39999999999998</v>
      </c>
      <c r="R109" s="115"/>
      <c r="S109" s="118"/>
      <c r="T109" s="113"/>
      <c r="U109" s="117"/>
      <c r="V109" s="117"/>
      <c r="W109" s="115"/>
      <c r="X109" s="125"/>
      <c r="Y109" s="125"/>
      <c r="Z109" s="125"/>
      <c r="AA109" s="126"/>
    </row>
    <row r="110" spans="1:27" s="16" customFormat="1" x14ac:dyDescent="0.15">
      <c r="A110" s="23">
        <v>2007</v>
      </c>
      <c r="B110" s="16">
        <v>10</v>
      </c>
      <c r="C110" s="89">
        <v>2179</v>
      </c>
      <c r="D110" s="24">
        <v>21.9</v>
      </c>
      <c r="E110" s="17">
        <v>1.2</v>
      </c>
      <c r="F110" s="18">
        <v>17.97</v>
      </c>
      <c r="G110" s="18">
        <v>325.23</v>
      </c>
      <c r="H110" s="44">
        <v>1713</v>
      </c>
      <c r="I110" s="52">
        <v>21.9</v>
      </c>
      <c r="J110" s="46">
        <v>1.3</v>
      </c>
      <c r="K110" s="47">
        <v>19.32</v>
      </c>
      <c r="L110" s="51">
        <v>327.12</v>
      </c>
      <c r="M110" s="16">
        <v>466</v>
      </c>
      <c r="N110" s="30">
        <v>22.1</v>
      </c>
      <c r="O110" s="17">
        <v>0.9</v>
      </c>
      <c r="P110" s="28">
        <v>13.02</v>
      </c>
      <c r="Q110" s="28">
        <v>318.26</v>
      </c>
      <c r="R110" s="115"/>
      <c r="S110" s="118"/>
      <c r="T110" s="113"/>
      <c r="U110" s="117"/>
      <c r="V110" s="117"/>
      <c r="W110" s="115"/>
      <c r="X110" s="125"/>
      <c r="Y110" s="125"/>
      <c r="Z110" s="125"/>
      <c r="AA110" s="126"/>
    </row>
    <row r="111" spans="1:27" s="16" customFormat="1" x14ac:dyDescent="0.15">
      <c r="A111" s="23">
        <v>2007</v>
      </c>
      <c r="B111" s="16">
        <v>11</v>
      </c>
      <c r="C111" s="89">
        <v>2176</v>
      </c>
      <c r="D111" s="24">
        <v>20.5</v>
      </c>
      <c r="E111" s="17">
        <v>1.1000000000000001</v>
      </c>
      <c r="F111" s="18">
        <v>17.95</v>
      </c>
      <c r="G111" s="18">
        <v>324.31</v>
      </c>
      <c r="H111" s="44">
        <v>1710</v>
      </c>
      <c r="I111" s="52">
        <v>20.399999999999999</v>
      </c>
      <c r="J111" s="46">
        <v>1.2</v>
      </c>
      <c r="K111" s="47">
        <v>19.34</v>
      </c>
      <c r="L111" s="51">
        <v>326.58</v>
      </c>
      <c r="M111" s="16">
        <v>466</v>
      </c>
      <c r="N111" s="30">
        <v>20.6</v>
      </c>
      <c r="O111" s="17">
        <v>0.8</v>
      </c>
      <c r="P111" s="28">
        <v>12.86</v>
      </c>
      <c r="Q111" s="28">
        <v>315.99</v>
      </c>
      <c r="R111" s="115"/>
      <c r="S111" s="118"/>
      <c r="T111" s="113"/>
      <c r="U111" s="117"/>
      <c r="V111" s="117"/>
      <c r="W111" s="115"/>
      <c r="X111" s="125"/>
      <c r="Y111" s="125"/>
      <c r="Z111" s="125"/>
      <c r="AA111" s="126"/>
    </row>
    <row r="112" spans="1:27" s="16" customFormat="1" x14ac:dyDescent="0.15">
      <c r="A112" s="23">
        <v>2007</v>
      </c>
      <c r="B112" s="16">
        <v>12</v>
      </c>
      <c r="C112" s="89">
        <v>2179</v>
      </c>
      <c r="D112" s="24">
        <v>19.5</v>
      </c>
      <c r="E112" s="17">
        <v>1.1000000000000001</v>
      </c>
      <c r="F112" s="18">
        <v>18.010000000000002</v>
      </c>
      <c r="G112" s="18">
        <v>323.97000000000003</v>
      </c>
      <c r="H112" s="44">
        <v>1719</v>
      </c>
      <c r="I112" s="52">
        <v>19.5</v>
      </c>
      <c r="J112" s="46">
        <v>1.2</v>
      </c>
      <c r="K112" s="47">
        <v>19.28</v>
      </c>
      <c r="L112" s="51">
        <v>325.14</v>
      </c>
      <c r="M112" s="16">
        <v>460</v>
      </c>
      <c r="N112" s="30">
        <v>19.5</v>
      </c>
      <c r="O112" s="17">
        <v>0.8</v>
      </c>
      <c r="P112" s="28">
        <v>13.24</v>
      </c>
      <c r="Q112" s="28">
        <v>319.56</v>
      </c>
      <c r="R112" s="115"/>
      <c r="S112" s="118"/>
      <c r="T112" s="113"/>
      <c r="U112" s="117"/>
      <c r="V112" s="117"/>
      <c r="W112" s="115"/>
      <c r="X112" s="125"/>
      <c r="Y112" s="125"/>
      <c r="Z112" s="125"/>
      <c r="AA112" s="126"/>
    </row>
    <row r="113" spans="1:27" s="16" customFormat="1" x14ac:dyDescent="0.15">
      <c r="A113" s="23">
        <v>2008</v>
      </c>
      <c r="B113" s="16">
        <v>1</v>
      </c>
      <c r="C113" s="89">
        <v>2181</v>
      </c>
      <c r="D113" s="24">
        <v>17.8</v>
      </c>
      <c r="E113" s="17">
        <v>1</v>
      </c>
      <c r="F113" s="18">
        <v>17.97</v>
      </c>
      <c r="G113" s="18">
        <v>323.19</v>
      </c>
      <c r="H113" s="44">
        <v>1717</v>
      </c>
      <c r="I113" s="52">
        <v>17.8</v>
      </c>
      <c r="J113" s="46">
        <v>1.1000000000000001</v>
      </c>
      <c r="K113" s="47">
        <v>19.27</v>
      </c>
      <c r="L113" s="51">
        <v>324.99</v>
      </c>
      <c r="M113" s="16">
        <v>464</v>
      </c>
      <c r="N113" s="30">
        <v>18</v>
      </c>
      <c r="O113" s="17">
        <v>0.7</v>
      </c>
      <c r="P113" s="28">
        <v>13.13</v>
      </c>
      <c r="Q113" s="28">
        <v>316.52999999999997</v>
      </c>
      <c r="R113" s="115"/>
      <c r="S113" s="118"/>
      <c r="T113" s="113"/>
      <c r="U113" s="117"/>
      <c r="V113" s="117"/>
      <c r="W113" s="115"/>
      <c r="X113" s="125"/>
      <c r="Y113" s="125"/>
      <c r="Z113" s="125"/>
      <c r="AA113" s="126"/>
    </row>
    <row r="114" spans="1:27" s="16" customFormat="1" x14ac:dyDescent="0.15">
      <c r="A114" s="23">
        <v>2008</v>
      </c>
      <c r="B114" s="16">
        <v>2</v>
      </c>
      <c r="C114" s="89">
        <v>2180</v>
      </c>
      <c r="D114" s="24">
        <v>17.7</v>
      </c>
      <c r="E114" s="17">
        <v>1</v>
      </c>
      <c r="F114" s="18">
        <v>17.97</v>
      </c>
      <c r="G114" s="18">
        <v>322.37</v>
      </c>
      <c r="H114" s="44">
        <v>1716</v>
      </c>
      <c r="I114" s="52">
        <v>17.600000000000001</v>
      </c>
      <c r="J114" s="46">
        <v>1</v>
      </c>
      <c r="K114" s="47">
        <v>19.239999999999998</v>
      </c>
      <c r="L114" s="51">
        <v>323.87</v>
      </c>
      <c r="M114" s="16">
        <v>464</v>
      </c>
      <c r="N114" s="30">
        <v>18.100000000000001</v>
      </c>
      <c r="O114" s="17">
        <v>0.8</v>
      </c>
      <c r="P114" s="28">
        <v>13.28</v>
      </c>
      <c r="Q114" s="28">
        <v>316.85000000000002</v>
      </c>
      <c r="R114" s="115"/>
      <c r="S114" s="118"/>
      <c r="T114" s="113"/>
      <c r="U114" s="117"/>
      <c r="V114" s="117"/>
      <c r="W114" s="115"/>
      <c r="X114" s="125"/>
      <c r="Y114" s="125"/>
      <c r="Z114" s="125"/>
      <c r="AA114" s="126"/>
    </row>
    <row r="115" spans="1:27" s="16" customFormat="1" x14ac:dyDescent="0.15">
      <c r="A115" s="23">
        <v>2008</v>
      </c>
      <c r="B115" s="16">
        <v>3</v>
      </c>
      <c r="C115" s="89">
        <v>2172</v>
      </c>
      <c r="D115" s="24">
        <v>16.399999999999999</v>
      </c>
      <c r="E115" s="17">
        <v>0.9</v>
      </c>
      <c r="F115" s="18">
        <v>18.11</v>
      </c>
      <c r="G115" s="18">
        <v>322.70999999999998</v>
      </c>
      <c r="H115" s="44">
        <v>1708</v>
      </c>
      <c r="I115" s="52">
        <v>16.5</v>
      </c>
      <c r="J115" s="46">
        <v>1</v>
      </c>
      <c r="K115" s="47">
        <v>19.25</v>
      </c>
      <c r="L115" s="51">
        <v>323.92</v>
      </c>
      <c r="M115" s="16">
        <v>464</v>
      </c>
      <c r="N115" s="30">
        <v>16.100000000000001</v>
      </c>
      <c r="O115" s="17">
        <v>0.7</v>
      </c>
      <c r="P115" s="28">
        <v>13.91</v>
      </c>
      <c r="Q115" s="28">
        <v>318.25</v>
      </c>
      <c r="R115" s="115"/>
      <c r="S115" s="118"/>
      <c r="T115" s="113"/>
      <c r="U115" s="117"/>
      <c r="V115" s="117"/>
      <c r="W115" s="115"/>
      <c r="X115" s="125"/>
      <c r="Y115" s="125"/>
      <c r="Z115" s="125"/>
      <c r="AA115" s="126"/>
    </row>
    <row r="116" spans="1:27" s="16" customFormat="1" x14ac:dyDescent="0.15">
      <c r="A116" s="23">
        <v>2008</v>
      </c>
      <c r="B116" s="16">
        <v>4</v>
      </c>
      <c r="C116" s="89">
        <v>2181</v>
      </c>
      <c r="D116" s="24">
        <v>17.399999999999999</v>
      </c>
      <c r="E116" s="17">
        <v>1</v>
      </c>
      <c r="F116" s="18">
        <v>18.190000000000001</v>
      </c>
      <c r="G116" s="18">
        <v>321.52999999999997</v>
      </c>
      <c r="H116" s="44">
        <v>1710</v>
      </c>
      <c r="I116" s="52">
        <v>17.600000000000001</v>
      </c>
      <c r="J116" s="46">
        <v>1.1000000000000001</v>
      </c>
      <c r="K116" s="47">
        <v>19.43</v>
      </c>
      <c r="L116" s="51">
        <v>324.02</v>
      </c>
      <c r="M116" s="16">
        <v>471</v>
      </c>
      <c r="N116" s="30">
        <v>16.8</v>
      </c>
      <c r="O116" s="17">
        <v>0.7</v>
      </c>
      <c r="P116" s="28">
        <v>13.7</v>
      </c>
      <c r="Q116" s="28">
        <v>312.49</v>
      </c>
      <c r="R116" s="115"/>
      <c r="S116" s="118"/>
      <c r="T116" s="113"/>
      <c r="U116" s="117"/>
      <c r="V116" s="117"/>
      <c r="W116" s="115"/>
      <c r="X116" s="125"/>
      <c r="Y116" s="125"/>
      <c r="Z116" s="125"/>
      <c r="AA116" s="126"/>
    </row>
    <row r="117" spans="1:27" s="16" customFormat="1" x14ac:dyDescent="0.15">
      <c r="A117" s="23">
        <v>2008</v>
      </c>
      <c r="B117" s="16">
        <v>5</v>
      </c>
      <c r="C117" s="89">
        <v>2181</v>
      </c>
      <c r="D117" s="24">
        <v>18.5</v>
      </c>
      <c r="E117" s="17">
        <v>1</v>
      </c>
      <c r="F117" s="18">
        <v>18.059999999999999</v>
      </c>
      <c r="G117" s="18">
        <v>321.45</v>
      </c>
      <c r="H117" s="44">
        <v>1713</v>
      </c>
      <c r="I117" s="52">
        <v>18.8</v>
      </c>
      <c r="J117" s="46">
        <v>1.1000000000000001</v>
      </c>
      <c r="K117" s="47">
        <v>19.12</v>
      </c>
      <c r="L117" s="51">
        <v>323.70999999999998</v>
      </c>
      <c r="M117" s="16">
        <v>468</v>
      </c>
      <c r="N117" s="30">
        <v>17</v>
      </c>
      <c r="O117" s="17">
        <v>0.8</v>
      </c>
      <c r="P117" s="28">
        <v>14.17</v>
      </c>
      <c r="Q117" s="28">
        <v>313.14</v>
      </c>
      <c r="R117" s="115"/>
      <c r="S117" s="118"/>
      <c r="T117" s="113"/>
      <c r="U117" s="117"/>
      <c r="V117" s="117"/>
      <c r="W117" s="115"/>
      <c r="X117" s="125"/>
      <c r="Y117" s="125"/>
      <c r="Z117" s="125"/>
      <c r="AA117" s="126"/>
    </row>
    <row r="118" spans="1:27" s="16" customFormat="1" x14ac:dyDescent="0.15">
      <c r="A118" s="23">
        <v>2008</v>
      </c>
      <c r="B118" s="16">
        <v>6</v>
      </c>
      <c r="C118" s="89">
        <v>2184</v>
      </c>
      <c r="D118" s="24">
        <v>18.899999999999999</v>
      </c>
      <c r="E118" s="17">
        <v>1</v>
      </c>
      <c r="F118" s="18">
        <v>16.89</v>
      </c>
      <c r="G118" s="18">
        <v>318.87</v>
      </c>
      <c r="H118" s="44">
        <v>1719</v>
      </c>
      <c r="I118" s="52">
        <v>19.7</v>
      </c>
      <c r="J118" s="46">
        <v>1.1000000000000001</v>
      </c>
      <c r="K118" s="47">
        <v>17.43</v>
      </c>
      <c r="L118" s="51">
        <v>319.51</v>
      </c>
      <c r="M118" s="16">
        <v>465</v>
      </c>
      <c r="N118" s="30">
        <v>15.8</v>
      </c>
      <c r="O118" s="17">
        <v>0.7</v>
      </c>
      <c r="P118" s="28">
        <v>14.91</v>
      </c>
      <c r="Q118" s="28">
        <v>316.52999999999997</v>
      </c>
      <c r="R118" s="115"/>
      <c r="S118" s="118"/>
      <c r="T118" s="113"/>
      <c r="U118" s="117"/>
      <c r="V118" s="117"/>
      <c r="W118" s="115"/>
      <c r="X118" s="125"/>
      <c r="Y118" s="125"/>
      <c r="Z118" s="125"/>
      <c r="AA118" s="126"/>
    </row>
    <row r="119" spans="1:27" s="16" customFormat="1" x14ac:dyDescent="0.15">
      <c r="A119" s="23">
        <v>2008</v>
      </c>
      <c r="B119" s="16">
        <v>7</v>
      </c>
      <c r="C119" s="89">
        <v>2176</v>
      </c>
      <c r="D119" s="24">
        <v>18.600000000000001</v>
      </c>
      <c r="E119" s="17">
        <v>1</v>
      </c>
      <c r="F119" s="18">
        <v>16.96</v>
      </c>
      <c r="G119" s="18">
        <v>319.20999999999998</v>
      </c>
      <c r="H119" s="44">
        <v>1713</v>
      </c>
      <c r="I119" s="52">
        <v>19.3</v>
      </c>
      <c r="J119" s="46">
        <v>1.1000000000000001</v>
      </c>
      <c r="K119" s="47">
        <v>17.55</v>
      </c>
      <c r="L119" s="51">
        <v>320.44</v>
      </c>
      <c r="M119" s="16">
        <v>463</v>
      </c>
      <c r="N119" s="30">
        <v>15.3</v>
      </c>
      <c r="O119" s="17">
        <v>0.7</v>
      </c>
      <c r="P119" s="28">
        <v>14.79</v>
      </c>
      <c r="Q119" s="28">
        <v>314.64</v>
      </c>
      <c r="R119" s="115"/>
      <c r="S119" s="118"/>
      <c r="T119" s="113"/>
      <c r="U119" s="117"/>
      <c r="V119" s="117"/>
      <c r="W119" s="115"/>
      <c r="X119" s="125"/>
      <c r="Y119" s="125"/>
      <c r="Z119" s="125"/>
      <c r="AA119" s="126"/>
    </row>
    <row r="120" spans="1:27" s="16" customFormat="1" x14ac:dyDescent="0.15">
      <c r="A120" s="23">
        <v>2008</v>
      </c>
      <c r="B120" s="16">
        <v>8</v>
      </c>
      <c r="C120" s="89">
        <v>2175</v>
      </c>
      <c r="D120" s="24">
        <v>17.8</v>
      </c>
      <c r="E120" s="17">
        <v>0.9</v>
      </c>
      <c r="F120" s="18">
        <v>16.899999999999999</v>
      </c>
      <c r="G120" s="18">
        <v>319</v>
      </c>
      <c r="H120" s="44">
        <v>1712</v>
      </c>
      <c r="I120" s="52">
        <v>18.600000000000001</v>
      </c>
      <c r="J120" s="46">
        <v>1</v>
      </c>
      <c r="K120" s="47">
        <v>17.47</v>
      </c>
      <c r="L120" s="51">
        <v>320.06</v>
      </c>
      <c r="M120" s="16">
        <v>463</v>
      </c>
      <c r="N120" s="30">
        <v>14.4</v>
      </c>
      <c r="O120" s="17">
        <v>0.7</v>
      </c>
      <c r="P120" s="28">
        <v>14.77</v>
      </c>
      <c r="Q120" s="28">
        <v>315.08</v>
      </c>
      <c r="R120" s="115"/>
      <c r="S120" s="118"/>
      <c r="T120" s="113"/>
      <c r="U120" s="117"/>
      <c r="V120" s="117"/>
      <c r="W120" s="115"/>
      <c r="X120" s="125"/>
      <c r="Y120" s="125"/>
      <c r="Z120" s="125"/>
      <c r="AA120" s="126"/>
    </row>
    <row r="121" spans="1:27" s="16" customFormat="1" x14ac:dyDescent="0.15">
      <c r="A121" s="23">
        <v>2008</v>
      </c>
      <c r="B121" s="16">
        <v>9</v>
      </c>
      <c r="C121" s="89">
        <v>2167</v>
      </c>
      <c r="D121" s="24">
        <v>15.6</v>
      </c>
      <c r="E121" s="17">
        <v>0.8</v>
      </c>
      <c r="F121" s="18">
        <v>16.989999999999998</v>
      </c>
      <c r="G121" s="18">
        <v>319.25</v>
      </c>
      <c r="H121" s="44">
        <v>1708</v>
      </c>
      <c r="I121" s="52">
        <v>16.2</v>
      </c>
      <c r="J121" s="46">
        <v>0.9</v>
      </c>
      <c r="K121" s="47">
        <v>17.55</v>
      </c>
      <c r="L121" s="51">
        <v>320.39999999999998</v>
      </c>
      <c r="M121" s="16">
        <v>459</v>
      </c>
      <c r="N121" s="30">
        <v>13.1</v>
      </c>
      <c r="O121" s="17">
        <v>0.6</v>
      </c>
      <c r="P121" s="28">
        <v>14.89</v>
      </c>
      <c r="Q121" s="28">
        <v>314.99</v>
      </c>
      <c r="R121" s="115"/>
      <c r="S121" s="118"/>
      <c r="T121" s="113"/>
      <c r="U121" s="117"/>
      <c r="V121" s="117"/>
      <c r="W121" s="115"/>
      <c r="X121" s="125"/>
      <c r="Y121" s="125"/>
      <c r="Z121" s="125"/>
      <c r="AA121" s="126"/>
    </row>
    <row r="122" spans="1:27" s="16" customFormat="1" x14ac:dyDescent="0.15">
      <c r="A122" s="23">
        <v>2008</v>
      </c>
      <c r="B122" s="16">
        <v>10</v>
      </c>
      <c r="C122" s="89">
        <v>2163</v>
      </c>
      <c r="D122" s="24">
        <v>13.1</v>
      </c>
      <c r="E122" s="17">
        <v>0.7</v>
      </c>
      <c r="F122" s="18">
        <v>17.010000000000002</v>
      </c>
      <c r="G122" s="18">
        <v>319.73</v>
      </c>
      <c r="H122" s="44">
        <v>1705</v>
      </c>
      <c r="I122" s="52">
        <v>13.6</v>
      </c>
      <c r="J122" s="46">
        <v>0.7</v>
      </c>
      <c r="K122" s="47">
        <v>17.57</v>
      </c>
      <c r="L122" s="51">
        <v>320.82</v>
      </c>
      <c r="M122" s="16">
        <v>458</v>
      </c>
      <c r="N122" s="30">
        <v>11.3</v>
      </c>
      <c r="O122" s="17">
        <v>0.5</v>
      </c>
      <c r="P122" s="28">
        <v>14.92</v>
      </c>
      <c r="Q122" s="28">
        <v>315.64999999999998</v>
      </c>
      <c r="R122" s="115"/>
      <c r="S122" s="118"/>
      <c r="T122" s="113"/>
      <c r="U122" s="117"/>
      <c r="V122" s="117"/>
      <c r="W122" s="115"/>
      <c r="X122" s="125"/>
      <c r="Y122" s="125"/>
      <c r="Z122" s="125"/>
      <c r="AA122" s="126"/>
    </row>
    <row r="123" spans="1:27" s="16" customFormat="1" x14ac:dyDescent="0.15">
      <c r="A123" s="23">
        <v>2008</v>
      </c>
      <c r="B123" s="16">
        <v>11</v>
      </c>
      <c r="C123" s="89">
        <v>2160</v>
      </c>
      <c r="D123" s="24">
        <v>13.2</v>
      </c>
      <c r="E123" s="17">
        <v>0.7</v>
      </c>
      <c r="F123" s="18">
        <v>17.02</v>
      </c>
      <c r="G123" s="18">
        <v>319.68</v>
      </c>
      <c r="H123" s="44">
        <v>1702</v>
      </c>
      <c r="I123" s="52">
        <v>13.6</v>
      </c>
      <c r="J123" s="46">
        <v>0.7</v>
      </c>
      <c r="K123" s="47">
        <v>17.579999999999998</v>
      </c>
      <c r="L123" s="51">
        <v>320.95</v>
      </c>
      <c r="M123" s="16">
        <v>458</v>
      </c>
      <c r="N123" s="30">
        <v>11.1</v>
      </c>
      <c r="O123" s="17">
        <v>0.5</v>
      </c>
      <c r="P123" s="28">
        <v>14.93</v>
      </c>
      <c r="Q123" s="28">
        <v>314.98</v>
      </c>
      <c r="R123" s="115"/>
      <c r="S123" s="118"/>
      <c r="T123" s="113"/>
      <c r="U123" s="117"/>
      <c r="V123" s="117"/>
      <c r="W123" s="115"/>
      <c r="X123" s="125"/>
      <c r="Y123" s="125"/>
      <c r="Z123" s="125"/>
      <c r="AA123" s="126"/>
    </row>
    <row r="124" spans="1:27" s="16" customFormat="1" x14ac:dyDescent="0.15">
      <c r="A124" s="23">
        <v>2008</v>
      </c>
      <c r="B124" s="16">
        <v>12</v>
      </c>
      <c r="C124" s="89">
        <v>2159</v>
      </c>
      <c r="D124" s="24">
        <v>13.7</v>
      </c>
      <c r="E124" s="17">
        <v>0.7</v>
      </c>
      <c r="F124" s="18">
        <v>16.91</v>
      </c>
      <c r="G124" s="18">
        <v>319.60000000000002</v>
      </c>
      <c r="H124" s="44">
        <v>1704</v>
      </c>
      <c r="I124" s="52">
        <v>14.1</v>
      </c>
      <c r="J124" s="46">
        <v>0.8</v>
      </c>
      <c r="K124" s="47">
        <v>17.55</v>
      </c>
      <c r="L124" s="51">
        <v>320.61</v>
      </c>
      <c r="M124" s="16">
        <v>455</v>
      </c>
      <c r="N124" s="30">
        <v>11.5</v>
      </c>
      <c r="O124" s="17">
        <v>0.5</v>
      </c>
      <c r="P124" s="28">
        <v>14.52</v>
      </c>
      <c r="Q124" s="28">
        <v>315.82</v>
      </c>
      <c r="R124" s="115"/>
      <c r="S124" s="118"/>
      <c r="T124" s="113"/>
      <c r="U124" s="117"/>
      <c r="V124" s="117"/>
      <c r="W124" s="115"/>
      <c r="X124" s="125"/>
      <c r="Y124" s="125"/>
      <c r="Z124" s="125"/>
      <c r="AA124" s="126"/>
    </row>
    <row r="125" spans="1:27" s="26" customFormat="1" x14ac:dyDescent="0.15">
      <c r="A125" s="23">
        <v>2009</v>
      </c>
      <c r="B125" s="26">
        <v>1</v>
      </c>
      <c r="C125" s="89">
        <v>2163</v>
      </c>
      <c r="D125" s="24">
        <v>13</v>
      </c>
      <c r="E125" s="17">
        <v>0.7</v>
      </c>
      <c r="F125" s="18">
        <v>16.62</v>
      </c>
      <c r="G125" s="18">
        <v>318.02</v>
      </c>
      <c r="H125" s="44">
        <v>1706</v>
      </c>
      <c r="I125" s="52">
        <v>13.4</v>
      </c>
      <c r="J125" s="52">
        <v>0.7</v>
      </c>
      <c r="K125" s="47">
        <v>17.170000000000002</v>
      </c>
      <c r="L125" s="51">
        <v>318.77</v>
      </c>
      <c r="M125" s="26">
        <v>457</v>
      </c>
      <c r="N125" s="31">
        <v>11.1</v>
      </c>
      <c r="O125" s="29">
        <v>0.5</v>
      </c>
      <c r="P125" s="27">
        <v>14.59</v>
      </c>
      <c r="Q125" s="27">
        <v>315.24</v>
      </c>
      <c r="R125" s="115"/>
      <c r="S125" s="118"/>
      <c r="T125" s="119"/>
      <c r="U125" s="117"/>
      <c r="V125" s="117"/>
      <c r="W125" s="115"/>
      <c r="X125" s="125"/>
      <c r="Y125" s="125"/>
      <c r="Z125" s="125"/>
      <c r="AA125" s="126"/>
    </row>
    <row r="126" spans="1:27" s="26" customFormat="1" x14ac:dyDescent="0.15">
      <c r="A126" s="23">
        <v>2009</v>
      </c>
      <c r="B126" s="26">
        <v>2</v>
      </c>
      <c r="C126" s="89">
        <v>2156</v>
      </c>
      <c r="D126" s="24">
        <v>12.4</v>
      </c>
      <c r="E126" s="17">
        <v>0.6</v>
      </c>
      <c r="F126" s="18">
        <v>16.510000000000002</v>
      </c>
      <c r="G126" s="18">
        <v>317.43</v>
      </c>
      <c r="H126" s="44">
        <v>1702</v>
      </c>
      <c r="I126" s="52">
        <v>12.8</v>
      </c>
      <c r="J126" s="52">
        <v>0.7</v>
      </c>
      <c r="K126" s="47">
        <v>17.010000000000002</v>
      </c>
      <c r="L126" s="51">
        <v>317.56</v>
      </c>
      <c r="M126" s="26">
        <v>454</v>
      </c>
      <c r="N126" s="31">
        <v>10.7</v>
      </c>
      <c r="O126" s="29">
        <v>0.5</v>
      </c>
      <c r="P126" s="27">
        <v>14.62</v>
      </c>
      <c r="Q126" s="27">
        <v>316.95999999999998</v>
      </c>
      <c r="R126" s="115"/>
      <c r="S126" s="118"/>
      <c r="T126" s="119"/>
      <c r="U126" s="117"/>
      <c r="V126" s="117"/>
      <c r="W126" s="115"/>
      <c r="X126" s="125"/>
      <c r="Y126" s="125"/>
      <c r="Z126" s="125"/>
      <c r="AA126" s="126"/>
    </row>
    <row r="127" spans="1:27" s="26" customFormat="1" x14ac:dyDescent="0.15">
      <c r="A127" s="23">
        <v>2009</v>
      </c>
      <c r="B127" s="26">
        <v>3</v>
      </c>
      <c r="C127" s="89">
        <v>2144</v>
      </c>
      <c r="D127" s="24">
        <v>13.3</v>
      </c>
      <c r="E127" s="17">
        <v>0.7</v>
      </c>
      <c r="F127" s="18">
        <v>15.96</v>
      </c>
      <c r="G127" s="18">
        <v>316.35000000000002</v>
      </c>
      <c r="H127" s="44">
        <v>1694</v>
      </c>
      <c r="I127" s="52">
        <v>13.6</v>
      </c>
      <c r="J127" s="52">
        <v>0.7</v>
      </c>
      <c r="K127" s="47">
        <v>16.690000000000001</v>
      </c>
      <c r="L127" s="51">
        <v>316.57</v>
      </c>
      <c r="M127" s="26">
        <v>450</v>
      </c>
      <c r="N127" s="31">
        <v>11.9</v>
      </c>
      <c r="O127" s="29">
        <v>0.5</v>
      </c>
      <c r="P127" s="27">
        <v>13.2</v>
      </c>
      <c r="Q127" s="27">
        <v>315.51</v>
      </c>
      <c r="R127" s="115"/>
      <c r="S127" s="118"/>
      <c r="T127" s="119"/>
      <c r="U127" s="117"/>
      <c r="V127" s="117"/>
      <c r="W127" s="115"/>
      <c r="X127" s="125"/>
      <c r="Y127" s="125"/>
      <c r="Z127" s="125"/>
      <c r="AA127" s="126"/>
    </row>
    <row r="128" spans="1:27" s="26" customFormat="1" x14ac:dyDescent="0.15">
      <c r="A128" s="23">
        <v>2009</v>
      </c>
      <c r="B128" s="26">
        <v>4</v>
      </c>
      <c r="C128" s="89">
        <v>2142</v>
      </c>
      <c r="D128" s="24">
        <v>13.9</v>
      </c>
      <c r="E128" s="17">
        <v>0.7</v>
      </c>
      <c r="F128" s="18">
        <v>15.72</v>
      </c>
      <c r="G128" s="18">
        <v>314.10000000000002</v>
      </c>
      <c r="H128" s="44">
        <v>1691</v>
      </c>
      <c r="I128" s="52">
        <v>14.2</v>
      </c>
      <c r="J128" s="52">
        <v>0.7</v>
      </c>
      <c r="K128" s="47">
        <v>16.510000000000002</v>
      </c>
      <c r="L128" s="51">
        <v>315.48</v>
      </c>
      <c r="M128" s="26">
        <v>451</v>
      </c>
      <c r="N128" s="31">
        <v>12.5</v>
      </c>
      <c r="O128" s="29">
        <v>0.5</v>
      </c>
      <c r="P128" s="27">
        <v>12.75</v>
      </c>
      <c r="Q128" s="27">
        <v>308.93</v>
      </c>
      <c r="R128" s="115"/>
      <c r="S128" s="118"/>
      <c r="T128" s="119"/>
      <c r="U128" s="117"/>
      <c r="V128" s="117"/>
      <c r="W128" s="115"/>
      <c r="X128" s="125"/>
      <c r="Y128" s="125"/>
      <c r="Z128" s="125"/>
      <c r="AA128" s="126"/>
    </row>
    <row r="129" spans="1:27" s="26" customFormat="1" x14ac:dyDescent="0.15">
      <c r="A129" s="23">
        <v>2009</v>
      </c>
      <c r="B129" s="26">
        <v>5</v>
      </c>
      <c r="C129" s="89">
        <v>2141</v>
      </c>
      <c r="D129" s="24">
        <v>15.4</v>
      </c>
      <c r="E129" s="17">
        <v>0.8</v>
      </c>
      <c r="F129" s="18">
        <v>15.2</v>
      </c>
      <c r="G129" s="18">
        <v>311.97000000000003</v>
      </c>
      <c r="H129" s="44">
        <v>1689</v>
      </c>
      <c r="I129" s="52">
        <v>15.8</v>
      </c>
      <c r="J129" s="52">
        <v>0.8</v>
      </c>
      <c r="K129" s="47">
        <v>15.98</v>
      </c>
      <c r="L129" s="51">
        <v>313.06</v>
      </c>
      <c r="M129" s="26">
        <v>452</v>
      </c>
      <c r="N129" s="31">
        <v>13.6</v>
      </c>
      <c r="O129" s="29">
        <v>0.5</v>
      </c>
      <c r="P129" s="27">
        <v>12.3</v>
      </c>
      <c r="Q129" s="27">
        <v>307.92</v>
      </c>
      <c r="R129" s="115"/>
      <c r="S129" s="118"/>
      <c r="T129" s="119"/>
      <c r="U129" s="117"/>
      <c r="V129" s="117"/>
      <c r="W129" s="115"/>
      <c r="X129" s="125"/>
      <c r="Y129" s="125"/>
      <c r="Z129" s="125"/>
      <c r="AA129" s="126"/>
    </row>
    <row r="130" spans="1:27" s="26" customFormat="1" x14ac:dyDescent="0.15">
      <c r="A130" s="23">
        <v>2009</v>
      </c>
      <c r="B130" s="26">
        <v>6</v>
      </c>
      <c r="C130" s="89">
        <v>2148</v>
      </c>
      <c r="D130" s="24" t="s">
        <v>2</v>
      </c>
      <c r="E130" s="17">
        <v>0.9</v>
      </c>
      <c r="F130" s="18">
        <v>-1.27</v>
      </c>
      <c r="G130" s="18">
        <v>287.20999999999998</v>
      </c>
      <c r="H130" s="44">
        <v>1696</v>
      </c>
      <c r="I130" s="53" t="s">
        <v>2</v>
      </c>
      <c r="J130" s="52">
        <v>0.9</v>
      </c>
      <c r="K130" s="47">
        <v>-1.85</v>
      </c>
      <c r="L130" s="51">
        <v>285.38</v>
      </c>
      <c r="M130" s="26">
        <v>452</v>
      </c>
      <c r="N130" s="31">
        <v>197.8</v>
      </c>
      <c r="O130" s="29">
        <v>0.6</v>
      </c>
      <c r="P130" s="27">
        <v>0.92</v>
      </c>
      <c r="Q130" s="27">
        <v>294.11</v>
      </c>
      <c r="R130" s="115"/>
      <c r="S130" s="118"/>
      <c r="T130" s="119"/>
      <c r="U130" s="117"/>
      <c r="V130" s="117"/>
      <c r="W130" s="115"/>
      <c r="X130" s="125"/>
      <c r="Y130" s="125"/>
      <c r="Z130" s="125"/>
      <c r="AA130" s="126"/>
    </row>
    <row r="131" spans="1:27" s="26" customFormat="1" x14ac:dyDescent="0.15">
      <c r="A131" s="23">
        <v>2009</v>
      </c>
      <c r="B131" s="26">
        <v>7</v>
      </c>
      <c r="C131" s="89">
        <v>2144</v>
      </c>
      <c r="D131" s="24" t="s">
        <v>2</v>
      </c>
      <c r="E131" s="17">
        <v>0.9</v>
      </c>
      <c r="F131" s="18">
        <v>-1.29</v>
      </c>
      <c r="G131" s="18">
        <v>286.05</v>
      </c>
      <c r="H131" s="44">
        <v>1692</v>
      </c>
      <c r="I131" s="53" t="s">
        <v>2</v>
      </c>
      <c r="J131" s="52">
        <v>0.9</v>
      </c>
      <c r="K131" s="47">
        <v>-1.87</v>
      </c>
      <c r="L131" s="51">
        <v>284.01</v>
      </c>
      <c r="M131" s="26">
        <v>452</v>
      </c>
      <c r="N131" s="31">
        <v>205.8</v>
      </c>
      <c r="O131" s="29">
        <v>0.6</v>
      </c>
      <c r="P131" s="27">
        <v>0.89</v>
      </c>
      <c r="Q131" s="27">
        <v>293.68</v>
      </c>
      <c r="R131" s="115"/>
      <c r="S131" s="118"/>
      <c r="T131" s="119"/>
      <c r="U131" s="117"/>
      <c r="V131" s="117"/>
      <c r="W131" s="115"/>
      <c r="X131" s="125"/>
      <c r="Y131" s="125"/>
      <c r="Z131" s="125"/>
      <c r="AA131" s="126"/>
    </row>
    <row r="132" spans="1:27" s="26" customFormat="1" x14ac:dyDescent="0.15">
      <c r="A132" s="23">
        <v>2009</v>
      </c>
      <c r="B132" s="26">
        <v>8</v>
      </c>
      <c r="C132" s="89">
        <v>2141</v>
      </c>
      <c r="D132" s="24" t="s">
        <v>2</v>
      </c>
      <c r="E132" s="17">
        <v>0.9</v>
      </c>
      <c r="F132" s="18">
        <v>-1.38</v>
      </c>
      <c r="G132" s="18">
        <v>285.51</v>
      </c>
      <c r="H132" s="44">
        <v>1688</v>
      </c>
      <c r="I132" s="53" t="s">
        <v>2</v>
      </c>
      <c r="J132" s="52">
        <v>1</v>
      </c>
      <c r="K132" s="47">
        <v>-1.94</v>
      </c>
      <c r="L132" s="51">
        <v>283.66000000000003</v>
      </c>
      <c r="M132" s="26">
        <v>453</v>
      </c>
      <c r="N132" s="31">
        <v>264.89999999999998</v>
      </c>
      <c r="O132" s="29">
        <v>0.6</v>
      </c>
      <c r="P132" s="27">
        <v>0.71</v>
      </c>
      <c r="Q132" s="27">
        <v>292.44</v>
      </c>
      <c r="R132" s="115"/>
      <c r="S132" s="118"/>
      <c r="T132" s="119"/>
      <c r="U132" s="117"/>
      <c r="V132" s="117"/>
      <c r="W132" s="115"/>
      <c r="X132" s="125"/>
      <c r="Y132" s="125"/>
      <c r="Z132" s="125"/>
      <c r="AA132" s="126"/>
    </row>
    <row r="133" spans="1:27" s="26" customFormat="1" x14ac:dyDescent="0.15">
      <c r="A133" s="23">
        <v>2009</v>
      </c>
      <c r="B133" s="26">
        <v>9</v>
      </c>
      <c r="C133" s="89">
        <v>2131</v>
      </c>
      <c r="D133" s="24" t="s">
        <v>2</v>
      </c>
      <c r="E133" s="17">
        <v>0.9</v>
      </c>
      <c r="F133" s="18">
        <v>-1.36</v>
      </c>
      <c r="G133" s="18">
        <v>284.7</v>
      </c>
      <c r="H133" s="44">
        <v>1680</v>
      </c>
      <c r="I133" s="53" t="s">
        <v>2</v>
      </c>
      <c r="J133" s="52">
        <v>0.9</v>
      </c>
      <c r="K133" s="47">
        <v>-1.82</v>
      </c>
      <c r="L133" s="51">
        <v>283.08999999999997</v>
      </c>
      <c r="M133" s="26">
        <v>451</v>
      </c>
      <c r="N133" s="31">
        <v>553</v>
      </c>
      <c r="O133" s="29">
        <v>0.6</v>
      </c>
      <c r="P133" s="27">
        <v>0.33</v>
      </c>
      <c r="Q133" s="27">
        <v>290.69</v>
      </c>
      <c r="R133" s="115"/>
      <c r="S133" s="118"/>
      <c r="T133" s="119"/>
      <c r="U133" s="117"/>
      <c r="V133" s="117"/>
      <c r="W133" s="115"/>
      <c r="X133" s="125"/>
      <c r="Y133" s="125"/>
      <c r="Z133" s="125"/>
      <c r="AA133" s="126"/>
    </row>
    <row r="134" spans="1:27" s="26" customFormat="1" x14ac:dyDescent="0.15">
      <c r="A134" s="23">
        <v>2009</v>
      </c>
      <c r="B134" s="26">
        <v>10</v>
      </c>
      <c r="C134" s="89">
        <v>2130</v>
      </c>
      <c r="D134" s="24" t="s">
        <v>2</v>
      </c>
      <c r="E134" s="17">
        <v>0.8</v>
      </c>
      <c r="F134" s="18">
        <v>-1.41</v>
      </c>
      <c r="G134" s="18">
        <v>282.69</v>
      </c>
      <c r="H134" s="44">
        <v>1679</v>
      </c>
      <c r="I134" s="53" t="s">
        <v>2</v>
      </c>
      <c r="J134" s="52">
        <v>0.9</v>
      </c>
      <c r="K134" s="47">
        <v>-1.88</v>
      </c>
      <c r="L134" s="51">
        <v>280.76</v>
      </c>
      <c r="M134" s="26">
        <v>451</v>
      </c>
      <c r="N134" s="31">
        <v>507.9</v>
      </c>
      <c r="O134" s="29">
        <v>0.6</v>
      </c>
      <c r="P134" s="27">
        <v>0.35</v>
      </c>
      <c r="Q134" s="27">
        <v>289.87</v>
      </c>
      <c r="R134" s="115"/>
      <c r="S134" s="118"/>
      <c r="T134" s="119"/>
      <c r="U134" s="117"/>
      <c r="V134" s="117"/>
      <c r="W134" s="115"/>
      <c r="X134" s="125"/>
      <c r="Y134" s="125"/>
      <c r="Z134" s="125"/>
      <c r="AA134" s="126"/>
    </row>
    <row r="135" spans="1:27" s="26" customFormat="1" x14ac:dyDescent="0.15">
      <c r="A135" s="23">
        <v>2009</v>
      </c>
      <c r="B135" s="26">
        <v>11</v>
      </c>
      <c r="C135" s="89">
        <v>2127</v>
      </c>
      <c r="D135" s="24" t="s">
        <v>2</v>
      </c>
      <c r="E135" s="17">
        <v>0.8</v>
      </c>
      <c r="F135" s="18">
        <v>-1.39</v>
      </c>
      <c r="G135" s="18">
        <v>282.52999999999997</v>
      </c>
      <c r="H135" s="44">
        <v>1675</v>
      </c>
      <c r="I135" s="53" t="s">
        <v>2</v>
      </c>
      <c r="J135" s="52">
        <v>0.8</v>
      </c>
      <c r="K135" s="47">
        <v>-1.86</v>
      </c>
      <c r="L135" s="51">
        <v>280.61</v>
      </c>
      <c r="M135" s="26">
        <v>452</v>
      </c>
      <c r="N135" s="31">
        <v>440.7</v>
      </c>
      <c r="O135" s="29">
        <v>0.6</v>
      </c>
      <c r="P135" s="27">
        <v>0.37</v>
      </c>
      <c r="Q135" s="27">
        <v>289.64999999999998</v>
      </c>
      <c r="R135" s="115"/>
      <c r="S135" s="118"/>
      <c r="T135" s="119"/>
      <c r="U135" s="117"/>
      <c r="V135" s="117"/>
      <c r="W135" s="115"/>
      <c r="X135" s="125"/>
      <c r="Y135" s="125"/>
      <c r="Z135" s="125"/>
      <c r="AA135" s="126"/>
    </row>
    <row r="136" spans="1:27" s="26" customFormat="1" x14ac:dyDescent="0.15">
      <c r="A136" s="23">
        <v>2009</v>
      </c>
      <c r="B136" s="26">
        <v>12</v>
      </c>
      <c r="C136" s="89">
        <v>2125</v>
      </c>
      <c r="D136" s="24" t="s">
        <v>2</v>
      </c>
      <c r="E136" s="17">
        <v>0.8</v>
      </c>
      <c r="F136" s="18">
        <v>-1.51</v>
      </c>
      <c r="G136" s="18">
        <v>281.94</v>
      </c>
      <c r="H136" s="44">
        <v>1675</v>
      </c>
      <c r="I136" s="53" t="s">
        <v>2</v>
      </c>
      <c r="J136" s="52">
        <v>0.9</v>
      </c>
      <c r="K136" s="47">
        <v>-1.88</v>
      </c>
      <c r="L136" s="51">
        <v>280.02</v>
      </c>
      <c r="M136" s="26">
        <v>450</v>
      </c>
      <c r="N136" s="32" t="s">
        <v>2</v>
      </c>
      <c r="O136" s="29">
        <v>0.6</v>
      </c>
      <c r="P136" s="21">
        <v>-0.13</v>
      </c>
      <c r="Q136" s="27">
        <v>289.06</v>
      </c>
      <c r="R136" s="115"/>
      <c r="S136" s="120"/>
      <c r="T136" s="119"/>
      <c r="U136" s="114"/>
      <c r="V136" s="117"/>
      <c r="W136" s="115"/>
      <c r="X136" s="125"/>
      <c r="Y136" s="125"/>
      <c r="Z136" s="125"/>
      <c r="AA136" s="126"/>
    </row>
    <row r="137" spans="1:27" s="26" customFormat="1" x14ac:dyDescent="0.15">
      <c r="A137" s="23">
        <v>2010</v>
      </c>
      <c r="B137" s="26">
        <v>1</v>
      </c>
      <c r="C137" s="89">
        <v>2120</v>
      </c>
      <c r="D137" s="24" t="s">
        <v>2</v>
      </c>
      <c r="E137" s="17">
        <v>0.8</v>
      </c>
      <c r="F137" s="18">
        <v>-1.39</v>
      </c>
      <c r="G137" s="18">
        <v>282.17</v>
      </c>
      <c r="H137" s="44">
        <v>1672</v>
      </c>
      <c r="I137" s="53" t="s">
        <v>2</v>
      </c>
      <c r="J137" s="52">
        <v>0.9</v>
      </c>
      <c r="K137" s="47">
        <v>-1.71</v>
      </c>
      <c r="L137" s="51">
        <v>280.08</v>
      </c>
      <c r="M137" s="26">
        <v>448</v>
      </c>
      <c r="N137" s="32" t="s">
        <v>2</v>
      </c>
      <c r="O137" s="29">
        <v>0.6</v>
      </c>
      <c r="P137" s="33">
        <v>-0.19</v>
      </c>
      <c r="Q137" s="27">
        <v>289.99</v>
      </c>
      <c r="R137" s="115"/>
      <c r="S137" s="120"/>
      <c r="T137" s="119"/>
      <c r="U137" s="121"/>
      <c r="V137" s="117"/>
      <c r="W137" s="115"/>
      <c r="X137" s="125"/>
      <c r="Y137" s="125"/>
      <c r="Z137" s="125"/>
      <c r="AA137" s="126"/>
    </row>
    <row r="138" spans="1:27" s="26" customFormat="1" x14ac:dyDescent="0.15">
      <c r="A138" s="23">
        <v>2010</v>
      </c>
      <c r="B138" s="26">
        <v>2</v>
      </c>
      <c r="C138" s="89">
        <v>2118</v>
      </c>
      <c r="D138" s="24" t="s">
        <v>2</v>
      </c>
      <c r="E138" s="17">
        <v>0.8</v>
      </c>
      <c r="F138" s="18">
        <v>-1.52</v>
      </c>
      <c r="G138" s="18">
        <v>282.22000000000003</v>
      </c>
      <c r="H138" s="44">
        <v>1670</v>
      </c>
      <c r="I138" s="53" t="s">
        <v>2</v>
      </c>
      <c r="J138" s="52">
        <v>0.9</v>
      </c>
      <c r="K138" s="47">
        <v>-1.87</v>
      </c>
      <c r="L138" s="51">
        <v>280.13</v>
      </c>
      <c r="M138" s="26">
        <v>448</v>
      </c>
      <c r="N138" s="32" t="s">
        <v>2</v>
      </c>
      <c r="O138" s="29">
        <v>0.6</v>
      </c>
      <c r="P138" s="33">
        <v>-0.24</v>
      </c>
      <c r="Q138" s="27">
        <v>290.02</v>
      </c>
      <c r="R138" s="115"/>
      <c r="S138" s="120"/>
      <c r="T138" s="119"/>
      <c r="U138" s="121"/>
      <c r="V138" s="117"/>
      <c r="W138" s="115"/>
      <c r="X138" s="125"/>
      <c r="Y138" s="125"/>
      <c r="Z138" s="125"/>
      <c r="AA138" s="126"/>
    </row>
    <row r="139" spans="1:27" s="26" customFormat="1" x14ac:dyDescent="0.15">
      <c r="A139" s="23">
        <v>2010</v>
      </c>
      <c r="B139" s="26">
        <v>3</v>
      </c>
      <c r="C139" s="89">
        <v>2101</v>
      </c>
      <c r="D139" s="24" t="s">
        <v>2</v>
      </c>
      <c r="E139" s="17">
        <v>0.9</v>
      </c>
      <c r="F139" s="18">
        <v>-1.44</v>
      </c>
      <c r="G139" s="18">
        <v>280.64999999999998</v>
      </c>
      <c r="H139" s="44">
        <v>1658</v>
      </c>
      <c r="I139" s="53" t="s">
        <v>2</v>
      </c>
      <c r="J139" s="52">
        <v>1</v>
      </c>
      <c r="K139" s="47">
        <v>-1.74</v>
      </c>
      <c r="L139" s="51">
        <v>277.94</v>
      </c>
      <c r="M139" s="26">
        <v>443</v>
      </c>
      <c r="N139" s="32" t="s">
        <v>2</v>
      </c>
      <c r="O139" s="29">
        <v>0.6</v>
      </c>
      <c r="P139" s="33">
        <v>-0.32</v>
      </c>
      <c r="Q139" s="27">
        <v>290.77999999999997</v>
      </c>
      <c r="R139" s="115"/>
      <c r="S139" s="120"/>
      <c r="T139" s="119"/>
      <c r="U139" s="121"/>
      <c r="V139" s="117"/>
      <c r="W139" s="115"/>
      <c r="X139" s="125"/>
      <c r="Y139" s="125"/>
      <c r="Z139" s="125"/>
      <c r="AA139" s="126"/>
    </row>
    <row r="140" spans="1:27" s="26" customFormat="1" x14ac:dyDescent="0.15">
      <c r="A140" s="23">
        <v>2010</v>
      </c>
      <c r="B140" s="26">
        <v>4</v>
      </c>
      <c r="C140" s="89">
        <v>2102</v>
      </c>
      <c r="D140" s="24" t="s">
        <v>2</v>
      </c>
      <c r="E140" s="17">
        <v>0.9</v>
      </c>
      <c r="F140" s="18">
        <v>-1.58</v>
      </c>
      <c r="G140" s="18">
        <v>278.42</v>
      </c>
      <c r="H140" s="44">
        <v>1661</v>
      </c>
      <c r="I140" s="53" t="s">
        <v>2</v>
      </c>
      <c r="J140" s="52">
        <v>1</v>
      </c>
      <c r="K140" s="47">
        <v>-1.82</v>
      </c>
      <c r="L140" s="51">
        <v>276.10000000000002</v>
      </c>
      <c r="M140" s="26">
        <v>441</v>
      </c>
      <c r="N140" s="32" t="s">
        <v>2</v>
      </c>
      <c r="O140" s="29">
        <v>0.7</v>
      </c>
      <c r="P140" s="33">
        <v>-0.68</v>
      </c>
      <c r="Q140" s="27">
        <v>287.16000000000003</v>
      </c>
      <c r="R140" s="115"/>
      <c r="S140" s="120"/>
      <c r="T140" s="119"/>
      <c r="U140" s="121"/>
      <c r="V140" s="117"/>
      <c r="W140" s="115"/>
      <c r="X140" s="125"/>
      <c r="Y140" s="125"/>
      <c r="Z140" s="125"/>
      <c r="AA140" s="126"/>
    </row>
    <row r="141" spans="1:27" s="26" customFormat="1" x14ac:dyDescent="0.15">
      <c r="A141" s="23">
        <v>2010</v>
      </c>
      <c r="B141" s="26">
        <v>5</v>
      </c>
      <c r="C141" s="89">
        <v>2100</v>
      </c>
      <c r="D141" s="24" t="s">
        <v>2</v>
      </c>
      <c r="E141" s="17">
        <v>0.8</v>
      </c>
      <c r="F141" s="18">
        <v>-1.86</v>
      </c>
      <c r="G141" s="18">
        <v>278.08</v>
      </c>
      <c r="H141" s="44">
        <v>1660</v>
      </c>
      <c r="I141" s="53" t="s">
        <v>2</v>
      </c>
      <c r="J141" s="52">
        <v>0.9</v>
      </c>
      <c r="K141" s="47">
        <v>-1.82</v>
      </c>
      <c r="L141" s="51">
        <v>276.64</v>
      </c>
      <c r="M141" s="26">
        <v>440</v>
      </c>
      <c r="N141" s="32" t="s">
        <v>2</v>
      </c>
      <c r="O141" s="29">
        <v>0.6</v>
      </c>
      <c r="P141" s="33">
        <v>-1.99</v>
      </c>
      <c r="Q141" s="27">
        <v>283.52</v>
      </c>
      <c r="R141" s="115"/>
      <c r="S141" s="120"/>
      <c r="T141" s="119"/>
      <c r="U141" s="121"/>
      <c r="V141" s="117"/>
      <c r="W141" s="115"/>
      <c r="X141" s="125"/>
      <c r="Y141" s="125"/>
      <c r="Z141" s="125"/>
      <c r="AA141" s="126"/>
    </row>
    <row r="142" spans="1:27" s="26" customFormat="1" x14ac:dyDescent="0.15">
      <c r="A142" s="23">
        <v>2010</v>
      </c>
      <c r="B142" s="26">
        <v>6</v>
      </c>
      <c r="C142" s="89">
        <v>2108</v>
      </c>
      <c r="D142" s="24">
        <v>35.1</v>
      </c>
      <c r="E142" s="17">
        <v>0.8</v>
      </c>
      <c r="F142" s="18">
        <v>6.36</v>
      </c>
      <c r="G142" s="18">
        <v>287.68</v>
      </c>
      <c r="H142" s="44">
        <v>1668</v>
      </c>
      <c r="I142" s="52">
        <v>33.6</v>
      </c>
      <c r="J142" s="52">
        <v>0.8</v>
      </c>
      <c r="K142" s="47">
        <v>7.06</v>
      </c>
      <c r="L142" s="51">
        <v>287.08</v>
      </c>
      <c r="M142" s="26">
        <v>440</v>
      </c>
      <c r="N142" s="31">
        <v>45.8</v>
      </c>
      <c r="O142" s="29">
        <v>0.6</v>
      </c>
      <c r="P142" s="33">
        <v>3.73</v>
      </c>
      <c r="Q142" s="27">
        <v>289.97000000000003</v>
      </c>
      <c r="R142" s="115"/>
      <c r="S142" s="118"/>
      <c r="T142" s="119"/>
      <c r="U142" s="121"/>
      <c r="V142" s="117"/>
      <c r="W142" s="115"/>
      <c r="X142" s="125"/>
      <c r="Y142" s="125"/>
      <c r="Z142" s="125"/>
      <c r="AA142" s="126"/>
    </row>
    <row r="143" spans="1:27" s="26" customFormat="1" x14ac:dyDescent="0.15">
      <c r="A143" s="23">
        <v>2010</v>
      </c>
      <c r="B143" s="26">
        <v>7</v>
      </c>
      <c r="C143" s="89">
        <v>2108</v>
      </c>
      <c r="D143" s="24">
        <v>35</v>
      </c>
      <c r="E143" s="17">
        <v>0.8</v>
      </c>
      <c r="F143" s="18">
        <v>6.32</v>
      </c>
      <c r="G143" s="18">
        <v>286.47000000000003</v>
      </c>
      <c r="H143" s="44">
        <v>1667</v>
      </c>
      <c r="I143" s="53">
        <v>33.6</v>
      </c>
      <c r="J143" s="52">
        <v>0.8</v>
      </c>
      <c r="K143" s="47">
        <v>6.97</v>
      </c>
      <c r="L143" s="51">
        <v>285.54000000000002</v>
      </c>
      <c r="M143" s="26">
        <v>441</v>
      </c>
      <c r="N143" s="32">
        <v>44.7</v>
      </c>
      <c r="O143" s="29">
        <v>0.6</v>
      </c>
      <c r="P143" s="33">
        <v>3.86</v>
      </c>
      <c r="Q143" s="27">
        <v>290</v>
      </c>
      <c r="R143" s="115"/>
      <c r="S143" s="120"/>
      <c r="T143" s="119"/>
      <c r="U143" s="121"/>
      <c r="V143" s="117"/>
      <c r="W143" s="115"/>
      <c r="X143" s="125"/>
      <c r="Y143" s="125"/>
      <c r="Z143" s="125"/>
      <c r="AA143" s="126"/>
    </row>
    <row r="144" spans="1:27" s="26" customFormat="1" x14ac:dyDescent="0.15">
      <c r="A144" s="23">
        <v>2010</v>
      </c>
      <c r="B144" s="26">
        <v>8</v>
      </c>
      <c r="C144" s="89">
        <v>2107</v>
      </c>
      <c r="D144" s="24">
        <v>32.6</v>
      </c>
      <c r="E144" s="17">
        <v>0.7</v>
      </c>
      <c r="F144" s="18">
        <v>6.41</v>
      </c>
      <c r="G144" s="18">
        <v>285.5</v>
      </c>
      <c r="H144" s="44">
        <v>1665</v>
      </c>
      <c r="I144" s="53">
        <v>30.5</v>
      </c>
      <c r="J144" s="52">
        <v>0.8</v>
      </c>
      <c r="K144" s="47">
        <v>7.22</v>
      </c>
      <c r="L144" s="51">
        <v>285.52999999999997</v>
      </c>
      <c r="M144" s="26">
        <v>442</v>
      </c>
      <c r="N144" s="32">
        <v>49</v>
      </c>
      <c r="O144" s="29">
        <v>0.6</v>
      </c>
      <c r="P144" s="33">
        <v>3.35</v>
      </c>
      <c r="Q144" s="27">
        <v>285.39</v>
      </c>
      <c r="R144" s="115"/>
      <c r="S144" s="120"/>
      <c r="T144" s="119"/>
      <c r="U144" s="121"/>
      <c r="V144" s="117"/>
      <c r="W144" s="115"/>
      <c r="X144" s="125"/>
      <c r="Y144" s="125"/>
      <c r="Z144" s="125"/>
      <c r="AA144" s="126"/>
    </row>
    <row r="145" spans="1:27" s="26" customFormat="1" x14ac:dyDescent="0.15">
      <c r="A145" s="23">
        <v>2010</v>
      </c>
      <c r="B145" s="26">
        <v>9</v>
      </c>
      <c r="C145" s="89">
        <v>2096</v>
      </c>
      <c r="D145" s="24">
        <v>33.5</v>
      </c>
      <c r="E145" s="17">
        <v>0.8</v>
      </c>
      <c r="F145" s="18">
        <v>6.39</v>
      </c>
      <c r="G145" s="18">
        <v>284.39999999999998</v>
      </c>
      <c r="H145" s="44">
        <v>1659</v>
      </c>
      <c r="I145" s="53">
        <v>31.5</v>
      </c>
      <c r="J145" s="52">
        <v>0.8</v>
      </c>
      <c r="K145" s="47">
        <v>7.21</v>
      </c>
      <c r="L145" s="51">
        <v>284.64999999999998</v>
      </c>
      <c r="M145" s="26">
        <v>437</v>
      </c>
      <c r="N145" s="32">
        <v>49.6</v>
      </c>
      <c r="O145" s="29">
        <v>0.6</v>
      </c>
      <c r="P145" s="33">
        <v>3.3</v>
      </c>
      <c r="Q145" s="27">
        <v>283.45999999999998</v>
      </c>
      <c r="R145" s="115"/>
      <c r="S145" s="120"/>
      <c r="T145" s="119"/>
      <c r="U145" s="121"/>
      <c r="V145" s="117"/>
      <c r="W145" s="115"/>
      <c r="X145" s="125"/>
      <c r="Y145" s="125"/>
      <c r="Z145" s="125"/>
      <c r="AA145" s="126"/>
    </row>
    <row r="146" spans="1:27" s="26" customFormat="1" x14ac:dyDescent="0.15">
      <c r="A146" s="23">
        <v>2010</v>
      </c>
      <c r="B146" s="26">
        <v>10</v>
      </c>
      <c r="C146" s="89">
        <v>2095</v>
      </c>
      <c r="D146" s="24">
        <v>31.3</v>
      </c>
      <c r="E146" s="17">
        <v>0.7</v>
      </c>
      <c r="F146" s="18">
        <v>6.5</v>
      </c>
      <c r="G146" s="18">
        <v>284.22000000000003</v>
      </c>
      <c r="H146" s="44">
        <v>1659</v>
      </c>
      <c r="I146" s="53">
        <v>30</v>
      </c>
      <c r="J146" s="52">
        <v>0.8</v>
      </c>
      <c r="K146" s="47">
        <v>7.18</v>
      </c>
      <c r="L146" s="51">
        <v>284.10000000000002</v>
      </c>
      <c r="M146" s="26">
        <v>436</v>
      </c>
      <c r="N146" s="32">
        <v>40.299999999999997</v>
      </c>
      <c r="O146" s="29">
        <v>0.6</v>
      </c>
      <c r="P146" s="33">
        <v>3.93</v>
      </c>
      <c r="Q146" s="27">
        <v>284.70999999999998</v>
      </c>
      <c r="R146" s="115"/>
      <c r="S146" s="120"/>
      <c r="T146" s="119"/>
      <c r="U146" s="121"/>
      <c r="V146" s="117"/>
      <c r="W146" s="115"/>
      <c r="X146" s="125"/>
      <c r="Y146" s="125"/>
      <c r="Z146" s="125"/>
      <c r="AA146" s="126"/>
    </row>
    <row r="147" spans="1:27" s="26" customFormat="1" x14ac:dyDescent="0.15">
      <c r="A147" s="23">
        <v>2010</v>
      </c>
      <c r="B147" s="26">
        <v>11</v>
      </c>
      <c r="C147" s="89">
        <v>2090</v>
      </c>
      <c r="D147" s="24">
        <v>33</v>
      </c>
      <c r="E147" s="17">
        <v>0.8</v>
      </c>
      <c r="F147" s="18">
        <v>6.51</v>
      </c>
      <c r="G147" s="18">
        <v>283.89999999999998</v>
      </c>
      <c r="H147" s="44">
        <v>1658</v>
      </c>
      <c r="I147" s="53">
        <v>31.8</v>
      </c>
      <c r="J147" s="52">
        <v>0.8</v>
      </c>
      <c r="K147" s="47">
        <v>7.22</v>
      </c>
      <c r="L147" s="51">
        <v>284.10000000000002</v>
      </c>
      <c r="M147" s="26">
        <v>432</v>
      </c>
      <c r="N147" s="32">
        <v>42.2</v>
      </c>
      <c r="O147" s="29">
        <v>0.6</v>
      </c>
      <c r="P147" s="33">
        <v>3.8</v>
      </c>
      <c r="Q147" s="27">
        <v>283.13</v>
      </c>
      <c r="R147" s="115"/>
      <c r="S147" s="120"/>
      <c r="T147" s="119"/>
      <c r="U147" s="121"/>
      <c r="V147" s="117"/>
      <c r="W147" s="115"/>
      <c r="X147" s="125"/>
      <c r="Y147" s="125"/>
      <c r="Z147" s="125"/>
      <c r="AA147" s="126"/>
    </row>
    <row r="148" spans="1:27" s="26" customFormat="1" x14ac:dyDescent="0.15">
      <c r="A148" s="23">
        <v>2010</v>
      </c>
      <c r="B148" s="26">
        <v>12</v>
      </c>
      <c r="C148" s="89">
        <v>2092</v>
      </c>
      <c r="D148" s="24">
        <v>33.799999999999997</v>
      </c>
      <c r="E148" s="17">
        <v>0.8</v>
      </c>
      <c r="F148" s="18">
        <v>6.69</v>
      </c>
      <c r="G148" s="18">
        <v>282.44</v>
      </c>
      <c r="H148" s="44">
        <v>1661</v>
      </c>
      <c r="I148" s="53">
        <v>32.9</v>
      </c>
      <c r="J148" s="52">
        <v>0.9</v>
      </c>
      <c r="K148" s="47">
        <v>7.32</v>
      </c>
      <c r="L148" s="51">
        <v>282.31</v>
      </c>
      <c r="M148" s="26">
        <v>431</v>
      </c>
      <c r="N148" s="32">
        <v>39.4</v>
      </c>
      <c r="O148" s="29">
        <v>0.6</v>
      </c>
      <c r="P148" s="33">
        <v>4.29</v>
      </c>
      <c r="Q148" s="27">
        <v>282.94</v>
      </c>
      <c r="R148" s="115"/>
      <c r="S148" s="120"/>
      <c r="T148" s="119"/>
      <c r="U148" s="121"/>
      <c r="V148" s="117"/>
      <c r="W148" s="115"/>
      <c r="X148" s="125"/>
      <c r="Y148" s="125"/>
      <c r="Z148" s="125"/>
      <c r="AA148" s="126"/>
    </row>
    <row r="149" spans="1:27" s="26" customFormat="1" x14ac:dyDescent="0.15">
      <c r="A149" s="23">
        <v>2011</v>
      </c>
      <c r="B149" s="26">
        <v>1</v>
      </c>
      <c r="C149" s="89">
        <v>2092</v>
      </c>
      <c r="D149" s="24">
        <v>34</v>
      </c>
      <c r="E149" s="17">
        <v>0.8</v>
      </c>
      <c r="F149" s="18">
        <v>6.87</v>
      </c>
      <c r="G149" s="18">
        <v>282.58999999999997</v>
      </c>
      <c r="H149" s="44">
        <v>1662</v>
      </c>
      <c r="I149" s="53">
        <v>33.1</v>
      </c>
      <c r="J149" s="52">
        <v>0.9</v>
      </c>
      <c r="K149" s="47">
        <v>7.49</v>
      </c>
      <c r="L149" s="51">
        <v>282.35000000000002</v>
      </c>
      <c r="M149" s="26">
        <v>430</v>
      </c>
      <c r="N149" s="32">
        <v>39.700000000000003</v>
      </c>
      <c r="O149" s="29">
        <v>0.6</v>
      </c>
      <c r="P149" s="33">
        <v>4.47</v>
      </c>
      <c r="Q149" s="27">
        <v>283.52999999999997</v>
      </c>
      <c r="R149" s="115"/>
      <c r="S149" s="120"/>
      <c r="T149" s="119"/>
      <c r="U149" s="121"/>
      <c r="V149" s="117"/>
      <c r="W149" s="115"/>
      <c r="X149" s="125"/>
      <c r="Y149" s="125"/>
      <c r="Z149" s="125"/>
      <c r="AA149" s="126"/>
    </row>
    <row r="150" spans="1:27" s="26" customFormat="1" x14ac:dyDescent="0.15">
      <c r="A150" s="23">
        <v>2011</v>
      </c>
      <c r="B150" s="26">
        <v>2</v>
      </c>
      <c r="C150" s="89">
        <v>2094</v>
      </c>
      <c r="D150" s="24">
        <v>34.5</v>
      </c>
      <c r="E150" s="17">
        <v>0.9</v>
      </c>
      <c r="F150" s="18">
        <v>7.02</v>
      </c>
      <c r="G150" s="18">
        <v>282.33999999999997</v>
      </c>
      <c r="H150" s="44">
        <v>1665</v>
      </c>
      <c r="I150" s="53">
        <v>33.6</v>
      </c>
      <c r="J150" s="52">
        <v>0.9</v>
      </c>
      <c r="K150" s="47">
        <v>7.65</v>
      </c>
      <c r="L150" s="51">
        <v>282.24</v>
      </c>
      <c r="M150" s="26">
        <v>429</v>
      </c>
      <c r="N150" s="32">
        <v>40.299999999999997</v>
      </c>
      <c r="O150" s="29">
        <v>0.7</v>
      </c>
      <c r="P150" s="33">
        <v>4.58</v>
      </c>
      <c r="Q150" s="27">
        <v>282.72000000000003</v>
      </c>
      <c r="R150" s="115"/>
      <c r="S150" s="120"/>
      <c r="T150" s="119"/>
      <c r="U150" s="121"/>
      <c r="V150" s="117"/>
      <c r="W150" s="115"/>
      <c r="X150" s="125"/>
      <c r="Y150" s="125"/>
      <c r="Z150" s="125"/>
      <c r="AA150" s="126"/>
    </row>
    <row r="151" spans="1:27" s="26" customFormat="1" x14ac:dyDescent="0.15">
      <c r="A151" s="23">
        <v>2011</v>
      </c>
      <c r="B151" s="26">
        <v>3</v>
      </c>
      <c r="C151" s="89">
        <v>2088</v>
      </c>
      <c r="D151" s="24">
        <v>29.8</v>
      </c>
      <c r="E151" s="17">
        <v>0.8</v>
      </c>
      <c r="F151" s="18">
        <v>7.71</v>
      </c>
      <c r="G151" s="18">
        <v>282.22000000000003</v>
      </c>
      <c r="H151" s="44">
        <v>1667</v>
      </c>
      <c r="I151" s="53">
        <v>29.1</v>
      </c>
      <c r="J151" s="52">
        <v>0.9</v>
      </c>
      <c r="K151" s="47">
        <v>8.33</v>
      </c>
      <c r="L151" s="51">
        <v>281.14999999999998</v>
      </c>
      <c r="M151" s="26">
        <v>421</v>
      </c>
      <c r="N151" s="32">
        <v>34</v>
      </c>
      <c r="O151" s="29">
        <v>0.6</v>
      </c>
      <c r="P151" s="33">
        <v>5.29</v>
      </c>
      <c r="Q151" s="27">
        <v>286.48</v>
      </c>
      <c r="R151" s="115"/>
      <c r="S151" s="120"/>
      <c r="T151" s="119"/>
      <c r="U151" s="121"/>
      <c r="V151" s="117"/>
      <c r="W151" s="115"/>
      <c r="X151" s="125"/>
      <c r="Y151" s="125"/>
      <c r="Z151" s="125"/>
      <c r="AA151" s="126"/>
    </row>
    <row r="152" spans="1:27" s="26" customFormat="1" x14ac:dyDescent="0.15">
      <c r="A152" s="23">
        <v>2011</v>
      </c>
      <c r="B152" s="26">
        <v>4</v>
      </c>
      <c r="C152" s="89">
        <v>2096</v>
      </c>
      <c r="D152" s="24">
        <v>28.3</v>
      </c>
      <c r="E152" s="17">
        <v>0.8</v>
      </c>
      <c r="F152" s="18">
        <v>7.89</v>
      </c>
      <c r="G152" s="18">
        <v>281.10000000000002</v>
      </c>
      <c r="H152" s="44">
        <v>1669</v>
      </c>
      <c r="I152" s="53">
        <v>27.5</v>
      </c>
      <c r="J152" s="52">
        <v>0.8</v>
      </c>
      <c r="K152" s="47">
        <v>8.5299999999999994</v>
      </c>
      <c r="L152" s="51">
        <v>280.23</v>
      </c>
      <c r="M152" s="26">
        <v>427</v>
      </c>
      <c r="N152" s="32">
        <v>32.9</v>
      </c>
      <c r="O152" s="29">
        <v>0.6</v>
      </c>
      <c r="P152" s="33">
        <v>5.35</v>
      </c>
      <c r="Q152" s="27">
        <v>284.49</v>
      </c>
      <c r="R152" s="115"/>
      <c r="S152" s="120"/>
      <c r="T152" s="119"/>
      <c r="U152" s="121"/>
      <c r="V152" s="117"/>
      <c r="W152" s="115"/>
      <c r="X152" s="125"/>
      <c r="Y152" s="125"/>
      <c r="Z152" s="125"/>
      <c r="AA152" s="126"/>
    </row>
    <row r="153" spans="1:27" s="26" customFormat="1" x14ac:dyDescent="0.15">
      <c r="A153" s="23">
        <v>2011</v>
      </c>
      <c r="B153" s="26">
        <v>5</v>
      </c>
      <c r="C153" s="89">
        <v>2093</v>
      </c>
      <c r="D153" s="24">
        <v>25.7</v>
      </c>
      <c r="E153" s="17">
        <v>0.8</v>
      </c>
      <c r="F153" s="18">
        <v>8.5399999999999991</v>
      </c>
      <c r="G153" s="18">
        <v>281.08999999999997</v>
      </c>
      <c r="H153" s="44">
        <v>1666</v>
      </c>
      <c r="I153" s="53">
        <v>26.3</v>
      </c>
      <c r="J153" s="52">
        <v>0.8</v>
      </c>
      <c r="K153" s="47">
        <v>8.81</v>
      </c>
      <c r="L153" s="51">
        <v>280.14</v>
      </c>
      <c r="M153" s="26">
        <v>427</v>
      </c>
      <c r="N153" s="32">
        <v>23</v>
      </c>
      <c r="O153" s="29">
        <v>0.6</v>
      </c>
      <c r="P153" s="33">
        <v>7.48</v>
      </c>
      <c r="Q153" s="27">
        <v>284.8</v>
      </c>
      <c r="R153" s="115"/>
      <c r="S153" s="120"/>
      <c r="T153" s="119"/>
      <c r="U153" s="121"/>
      <c r="V153" s="117"/>
      <c r="W153" s="115"/>
      <c r="X153" s="125"/>
      <c r="Y153" s="125"/>
      <c r="Z153" s="125"/>
      <c r="AA153" s="126"/>
    </row>
    <row r="154" spans="1:27" s="26" customFormat="1" x14ac:dyDescent="0.15">
      <c r="A154" s="23">
        <v>2011</v>
      </c>
      <c r="B154" s="26">
        <v>6</v>
      </c>
      <c r="C154" s="89">
        <v>2093</v>
      </c>
      <c r="D154" s="24">
        <v>16.8</v>
      </c>
      <c r="E154" s="17">
        <v>0.8</v>
      </c>
      <c r="F154" s="18">
        <v>13.31</v>
      </c>
      <c r="G154" s="18">
        <v>282.86</v>
      </c>
      <c r="H154" s="44">
        <v>1669</v>
      </c>
      <c r="I154" s="53">
        <v>16.8</v>
      </c>
      <c r="J154" s="52">
        <v>0.8</v>
      </c>
      <c r="K154" s="47">
        <v>14.15</v>
      </c>
      <c r="L154" s="51">
        <v>283.25</v>
      </c>
      <c r="M154" s="26">
        <v>424</v>
      </c>
      <c r="N154" s="32">
        <v>17.2</v>
      </c>
      <c r="O154" s="29">
        <v>0.6</v>
      </c>
      <c r="P154" s="33">
        <v>9.99</v>
      </c>
      <c r="Q154" s="27">
        <v>281.33999999999997</v>
      </c>
      <c r="R154" s="115"/>
      <c r="S154" s="120"/>
      <c r="T154" s="119"/>
      <c r="U154" s="121"/>
      <c r="V154" s="117"/>
      <c r="W154" s="115"/>
      <c r="X154" s="125"/>
      <c r="Y154" s="125"/>
      <c r="Z154" s="125"/>
      <c r="AA154" s="126"/>
    </row>
    <row r="155" spans="1:27" s="26" customFormat="1" x14ac:dyDescent="0.15">
      <c r="A155" s="23">
        <v>2011</v>
      </c>
      <c r="B155" s="26">
        <v>7</v>
      </c>
      <c r="C155" s="89">
        <v>2092</v>
      </c>
      <c r="D155" s="24">
        <v>16.7</v>
      </c>
      <c r="E155" s="17">
        <v>0.8</v>
      </c>
      <c r="F155" s="18">
        <v>13.21</v>
      </c>
      <c r="G155" s="18">
        <v>281.87</v>
      </c>
      <c r="H155" s="44">
        <v>1667</v>
      </c>
      <c r="I155" s="53">
        <v>16.7</v>
      </c>
      <c r="J155" s="52">
        <v>0.8</v>
      </c>
      <c r="K155" s="47">
        <v>14.07</v>
      </c>
      <c r="L155" s="51">
        <v>282.76</v>
      </c>
      <c r="M155" s="26">
        <v>425</v>
      </c>
      <c r="N155" s="32">
        <v>17.100000000000001</v>
      </c>
      <c r="O155" s="29">
        <v>0.6</v>
      </c>
      <c r="P155" s="33">
        <v>9.86</v>
      </c>
      <c r="Q155" s="27">
        <v>278.35000000000002</v>
      </c>
      <c r="R155" s="115"/>
      <c r="S155" s="120"/>
      <c r="T155" s="119"/>
      <c r="U155" s="121"/>
      <c r="V155" s="117"/>
      <c r="W155" s="115"/>
      <c r="X155" s="125"/>
      <c r="Y155" s="125"/>
      <c r="Z155" s="125"/>
      <c r="AA155" s="126"/>
    </row>
    <row r="156" spans="1:27" s="26" customFormat="1" x14ac:dyDescent="0.15">
      <c r="A156" s="23">
        <v>2011</v>
      </c>
      <c r="B156" s="34">
        <v>8</v>
      </c>
      <c r="C156" s="89">
        <v>2090</v>
      </c>
      <c r="D156" s="24">
        <v>15.8</v>
      </c>
      <c r="E156" s="17">
        <v>0.7</v>
      </c>
      <c r="F156" s="18">
        <v>13.23</v>
      </c>
      <c r="G156" s="18">
        <v>281.16000000000003</v>
      </c>
      <c r="H156" s="44">
        <v>1663</v>
      </c>
      <c r="I156" s="53">
        <v>15.7</v>
      </c>
      <c r="J156" s="52">
        <v>0.8</v>
      </c>
      <c r="K156" s="47">
        <v>14.13</v>
      </c>
      <c r="L156" s="51">
        <v>282.14999999999998</v>
      </c>
      <c r="M156" s="26">
        <v>427</v>
      </c>
      <c r="N156" s="32">
        <v>16.399999999999999</v>
      </c>
      <c r="O156" s="29">
        <v>0.6</v>
      </c>
      <c r="P156" s="33">
        <v>9.74</v>
      </c>
      <c r="Q156" s="27">
        <v>277.33</v>
      </c>
      <c r="R156" s="115"/>
      <c r="S156" s="120"/>
      <c r="T156" s="119"/>
      <c r="U156" s="121"/>
      <c r="V156" s="117"/>
      <c r="W156" s="115"/>
      <c r="X156" s="125"/>
      <c r="Y156" s="125"/>
      <c r="Z156" s="125"/>
      <c r="AA156" s="126"/>
    </row>
    <row r="157" spans="1:27" s="26" customFormat="1" x14ac:dyDescent="0.15">
      <c r="A157" s="23">
        <v>2011</v>
      </c>
      <c r="B157" s="34">
        <v>9</v>
      </c>
      <c r="C157" s="89">
        <v>2083</v>
      </c>
      <c r="D157" s="24">
        <v>15.7</v>
      </c>
      <c r="E157" s="17">
        <v>0.7</v>
      </c>
      <c r="F157" s="18">
        <v>13.24</v>
      </c>
      <c r="G157" s="18">
        <v>280.44</v>
      </c>
      <c r="H157" s="44">
        <v>1660</v>
      </c>
      <c r="I157" s="53">
        <v>15.7</v>
      </c>
      <c r="J157" s="52">
        <v>0.8</v>
      </c>
      <c r="K157" s="47">
        <v>14.09</v>
      </c>
      <c r="L157" s="51">
        <v>280.89999999999998</v>
      </c>
      <c r="M157" s="26">
        <v>423</v>
      </c>
      <c r="N157" s="32">
        <v>15.9</v>
      </c>
      <c r="O157" s="29">
        <v>0.6</v>
      </c>
      <c r="P157" s="33">
        <v>9.89</v>
      </c>
      <c r="Q157" s="27">
        <v>278.63</v>
      </c>
      <c r="R157" s="115"/>
      <c r="S157" s="120"/>
      <c r="T157" s="119"/>
      <c r="U157" s="121"/>
      <c r="V157" s="117"/>
      <c r="W157" s="115"/>
      <c r="X157" s="125"/>
      <c r="Y157" s="125"/>
      <c r="Z157" s="125"/>
      <c r="AA157" s="126"/>
    </row>
    <row r="158" spans="1:27" s="26" customFormat="1" x14ac:dyDescent="0.15">
      <c r="A158" s="23">
        <v>2011</v>
      </c>
      <c r="B158" s="34">
        <v>10</v>
      </c>
      <c r="C158" s="89">
        <v>2084</v>
      </c>
      <c r="D158" s="24">
        <v>15.5</v>
      </c>
      <c r="E158" s="17">
        <v>0.7</v>
      </c>
      <c r="F158" s="18">
        <v>13.2</v>
      </c>
      <c r="G158" s="18">
        <v>279.83</v>
      </c>
      <c r="H158" s="44">
        <v>1658</v>
      </c>
      <c r="I158" s="53">
        <v>15.4</v>
      </c>
      <c r="J158" s="52">
        <v>0.8</v>
      </c>
      <c r="K158" s="47">
        <v>14.05</v>
      </c>
      <c r="L158" s="51">
        <v>280.62</v>
      </c>
      <c r="M158" s="26">
        <v>426</v>
      </c>
      <c r="N158" s="32">
        <v>15.8</v>
      </c>
      <c r="O158" s="29">
        <v>0.6</v>
      </c>
      <c r="P158" s="33">
        <v>9.89</v>
      </c>
      <c r="Q158" s="27">
        <v>276.73</v>
      </c>
      <c r="R158" s="115"/>
      <c r="S158" s="120"/>
      <c r="T158" s="119"/>
      <c r="U158" s="121"/>
      <c r="V158" s="117"/>
      <c r="W158" s="115"/>
      <c r="X158" s="125"/>
      <c r="Y158" s="125"/>
      <c r="Z158" s="125"/>
      <c r="AA158" s="126"/>
    </row>
    <row r="159" spans="1:27" s="26" customFormat="1" x14ac:dyDescent="0.15">
      <c r="A159" s="23">
        <v>2011</v>
      </c>
      <c r="B159" s="34">
        <v>11</v>
      </c>
      <c r="C159" s="89">
        <v>2084</v>
      </c>
      <c r="D159" s="24">
        <v>15</v>
      </c>
      <c r="E159" s="17">
        <v>0.7</v>
      </c>
      <c r="F159" s="18">
        <v>13.19</v>
      </c>
      <c r="G159" s="18">
        <v>279.70999999999998</v>
      </c>
      <c r="H159" s="44">
        <v>1658</v>
      </c>
      <c r="I159" s="53">
        <v>14.9</v>
      </c>
      <c r="J159" s="52">
        <v>0.7</v>
      </c>
      <c r="K159" s="47">
        <v>14.05</v>
      </c>
      <c r="L159" s="51">
        <v>280.52999999999997</v>
      </c>
      <c r="M159" s="26">
        <v>426</v>
      </c>
      <c r="N159" s="32">
        <v>15.5</v>
      </c>
      <c r="O159" s="29">
        <v>0.6</v>
      </c>
      <c r="P159" s="33">
        <v>9.8699999999999992</v>
      </c>
      <c r="Q159" s="27">
        <v>276.5</v>
      </c>
      <c r="R159" s="115"/>
      <c r="S159" s="120"/>
      <c r="T159" s="119"/>
      <c r="U159" s="121"/>
      <c r="V159" s="117"/>
      <c r="W159" s="115"/>
      <c r="X159" s="125"/>
      <c r="Y159" s="125"/>
      <c r="Z159" s="125"/>
      <c r="AA159" s="126"/>
    </row>
    <row r="160" spans="1:27" s="26" customFormat="1" x14ac:dyDescent="0.15">
      <c r="A160" s="23">
        <v>2011</v>
      </c>
      <c r="B160" s="34">
        <v>12</v>
      </c>
      <c r="C160" s="89">
        <v>2083</v>
      </c>
      <c r="D160" s="24">
        <v>15.1</v>
      </c>
      <c r="E160" s="17">
        <v>0.7</v>
      </c>
      <c r="F160" s="18">
        <v>13.2</v>
      </c>
      <c r="G160" s="18">
        <v>279.45</v>
      </c>
      <c r="H160" s="44">
        <v>1663</v>
      </c>
      <c r="I160" s="53">
        <v>15</v>
      </c>
      <c r="J160" s="52">
        <v>0.8</v>
      </c>
      <c r="K160" s="47">
        <v>14.06</v>
      </c>
      <c r="L160" s="51">
        <v>280.26</v>
      </c>
      <c r="M160" s="26">
        <v>420</v>
      </c>
      <c r="N160" s="32">
        <v>15.9</v>
      </c>
      <c r="O160" s="29">
        <v>0.6</v>
      </c>
      <c r="P160" s="33">
        <v>9.82</v>
      </c>
      <c r="Q160" s="27">
        <v>276.24</v>
      </c>
      <c r="R160" s="115"/>
      <c r="S160" s="120"/>
      <c r="T160" s="119"/>
      <c r="U160" s="121"/>
      <c r="V160" s="117"/>
      <c r="W160" s="115"/>
      <c r="X160" s="125"/>
      <c r="Y160" s="125"/>
      <c r="Z160" s="125"/>
      <c r="AA160" s="126"/>
    </row>
    <row r="161" spans="1:27" s="26" customFormat="1" x14ac:dyDescent="0.15">
      <c r="A161" s="23">
        <v>2012</v>
      </c>
      <c r="B161" s="34">
        <v>1</v>
      </c>
      <c r="C161" s="89">
        <v>2091</v>
      </c>
      <c r="D161" s="24">
        <v>15.7</v>
      </c>
      <c r="E161" s="17">
        <v>0.7</v>
      </c>
      <c r="F161" s="18">
        <v>13.22</v>
      </c>
      <c r="G161" s="18">
        <v>278.42</v>
      </c>
      <c r="H161" s="44">
        <v>1668</v>
      </c>
      <c r="I161" s="53">
        <v>15.6</v>
      </c>
      <c r="J161" s="52">
        <v>0.8</v>
      </c>
      <c r="K161" s="47">
        <v>14.07</v>
      </c>
      <c r="L161" s="51">
        <v>279.42</v>
      </c>
      <c r="M161" s="26">
        <v>423</v>
      </c>
      <c r="N161" s="32">
        <v>16.399999999999999</v>
      </c>
      <c r="O161" s="29">
        <v>0.6</v>
      </c>
      <c r="P161" s="33">
        <v>9.8699999999999992</v>
      </c>
      <c r="Q161" s="27">
        <v>274.45999999999998</v>
      </c>
      <c r="R161" s="115"/>
      <c r="S161" s="120"/>
      <c r="T161" s="119"/>
      <c r="U161" s="121"/>
      <c r="V161" s="117"/>
      <c r="W161" s="115"/>
      <c r="X161" s="125"/>
      <c r="Y161" s="125"/>
      <c r="Z161" s="125"/>
      <c r="AA161" s="126"/>
    </row>
    <row r="162" spans="1:27" s="26" customFormat="1" x14ac:dyDescent="0.15">
      <c r="A162" s="23">
        <v>2012</v>
      </c>
      <c r="B162" s="34">
        <v>2</v>
      </c>
      <c r="C162" s="89">
        <v>2091</v>
      </c>
      <c r="D162" s="24">
        <v>16.899999999999999</v>
      </c>
      <c r="E162" s="17">
        <v>0.8</v>
      </c>
      <c r="F162" s="18">
        <v>13.23</v>
      </c>
      <c r="G162" s="18">
        <v>278.42</v>
      </c>
      <c r="H162" s="44">
        <v>1667</v>
      </c>
      <c r="I162" s="53">
        <v>16.7</v>
      </c>
      <c r="J162" s="52">
        <v>0.8</v>
      </c>
      <c r="K162" s="47">
        <v>14.13</v>
      </c>
      <c r="L162" s="51">
        <v>279.51</v>
      </c>
      <c r="M162" s="26">
        <v>424</v>
      </c>
      <c r="N162" s="32">
        <v>18</v>
      </c>
      <c r="O162" s="29">
        <v>0.6</v>
      </c>
      <c r="P162" s="33">
        <v>9.7100000000000009</v>
      </c>
      <c r="Q162" s="27">
        <v>274.14</v>
      </c>
      <c r="R162" s="115"/>
      <c r="S162" s="120"/>
      <c r="T162" s="119"/>
      <c r="U162" s="121"/>
      <c r="V162" s="117"/>
      <c r="W162" s="115"/>
      <c r="X162" s="125"/>
      <c r="Y162" s="125"/>
      <c r="Z162" s="125"/>
      <c r="AA162" s="126"/>
    </row>
    <row r="163" spans="1:27" s="26" customFormat="1" x14ac:dyDescent="0.15">
      <c r="A163" s="23">
        <v>2012</v>
      </c>
      <c r="B163" s="34">
        <v>3</v>
      </c>
      <c r="C163" s="89">
        <v>2085</v>
      </c>
      <c r="D163" s="24">
        <v>17.600000000000001</v>
      </c>
      <c r="E163" s="17">
        <v>0.8</v>
      </c>
      <c r="F163" s="18">
        <v>12.99</v>
      </c>
      <c r="G163" s="18">
        <v>277.24</v>
      </c>
      <c r="H163" s="44">
        <v>1668</v>
      </c>
      <c r="I163" s="53">
        <v>17.399999999999999</v>
      </c>
      <c r="J163" s="52">
        <v>0.9</v>
      </c>
      <c r="K163" s="47">
        <v>13.95</v>
      </c>
      <c r="L163" s="51">
        <v>278.39</v>
      </c>
      <c r="M163" s="26">
        <v>417</v>
      </c>
      <c r="N163" s="32">
        <v>19.2</v>
      </c>
      <c r="O163" s="29">
        <v>0.6</v>
      </c>
      <c r="P163" s="33">
        <v>9.16</v>
      </c>
      <c r="Q163" s="27">
        <v>272.66000000000003</v>
      </c>
      <c r="R163" s="115"/>
      <c r="S163" s="120"/>
      <c r="T163" s="119"/>
      <c r="U163" s="121"/>
      <c r="V163" s="117"/>
      <c r="W163" s="115"/>
      <c r="X163" s="125"/>
      <c r="Y163" s="125"/>
      <c r="Z163" s="125"/>
      <c r="AA163" s="126"/>
    </row>
    <row r="164" spans="1:27" s="26" customFormat="1" x14ac:dyDescent="0.15">
      <c r="A164" s="23">
        <v>2012</v>
      </c>
      <c r="B164" s="34">
        <v>4</v>
      </c>
      <c r="C164" s="89">
        <v>2089</v>
      </c>
      <c r="D164" s="24">
        <v>16.899999999999999</v>
      </c>
      <c r="E164" s="17">
        <v>0.8</v>
      </c>
      <c r="F164" s="18">
        <v>12.91</v>
      </c>
      <c r="G164" s="18">
        <v>276.70999999999998</v>
      </c>
      <c r="H164" s="44">
        <v>1668</v>
      </c>
      <c r="I164" s="53">
        <v>16.5</v>
      </c>
      <c r="J164" s="52">
        <v>0.8</v>
      </c>
      <c r="K164" s="47">
        <v>13.96</v>
      </c>
      <c r="L164" s="51">
        <v>278.60000000000002</v>
      </c>
      <c r="M164" s="26">
        <v>421</v>
      </c>
      <c r="N164" s="32">
        <v>19.5</v>
      </c>
      <c r="O164" s="29">
        <v>0.6</v>
      </c>
      <c r="P164" s="33">
        <v>8.77</v>
      </c>
      <c r="Q164" s="27">
        <v>269.22000000000003</v>
      </c>
      <c r="R164" s="115"/>
      <c r="S164" s="120"/>
      <c r="T164" s="119"/>
      <c r="U164" s="121"/>
      <c r="V164" s="117"/>
      <c r="W164" s="115"/>
      <c r="X164" s="125"/>
      <c r="Y164" s="125"/>
      <c r="Z164" s="125"/>
      <c r="AA164" s="126"/>
    </row>
    <row r="165" spans="1:27" s="26" customFormat="1" x14ac:dyDescent="0.15">
      <c r="A165" s="23">
        <v>2012</v>
      </c>
      <c r="B165" s="34">
        <v>5</v>
      </c>
      <c r="C165" s="89">
        <v>2087</v>
      </c>
      <c r="D165" s="24">
        <v>15.4</v>
      </c>
      <c r="E165" s="17">
        <v>0.7</v>
      </c>
      <c r="F165" s="18">
        <v>12.8</v>
      </c>
      <c r="G165" s="18">
        <v>276.47000000000003</v>
      </c>
      <c r="H165" s="44">
        <v>1671</v>
      </c>
      <c r="I165" s="53">
        <v>14.8</v>
      </c>
      <c r="J165" s="52">
        <v>0.7</v>
      </c>
      <c r="K165" s="47">
        <v>13.97</v>
      </c>
      <c r="L165" s="51">
        <v>278.52</v>
      </c>
      <c r="M165" s="26">
        <v>416</v>
      </c>
      <c r="N165" s="32">
        <v>19.3</v>
      </c>
      <c r="O165" s="29">
        <v>0.6</v>
      </c>
      <c r="P165" s="33">
        <v>8.1</v>
      </c>
      <c r="Q165" s="27">
        <v>268.25</v>
      </c>
      <c r="R165" s="115"/>
      <c r="S165" s="120"/>
      <c r="T165" s="119"/>
      <c r="U165" s="121"/>
      <c r="V165" s="117"/>
      <c r="W165" s="115"/>
      <c r="X165" s="125"/>
      <c r="Y165" s="125"/>
      <c r="Z165" s="125"/>
      <c r="AA165" s="126"/>
    </row>
    <row r="166" spans="1:27" s="26" customFormat="1" x14ac:dyDescent="0.15">
      <c r="A166" s="23">
        <v>2012</v>
      </c>
      <c r="B166" s="34">
        <v>6</v>
      </c>
      <c r="C166" s="89">
        <v>2094</v>
      </c>
      <c r="D166" s="24">
        <v>17.100000000000001</v>
      </c>
      <c r="E166" s="17">
        <v>0.7</v>
      </c>
      <c r="F166" s="18">
        <v>12.2</v>
      </c>
      <c r="G166" s="18">
        <v>283.93</v>
      </c>
      <c r="H166" s="44">
        <v>1673</v>
      </c>
      <c r="I166" s="53">
        <v>17</v>
      </c>
      <c r="J166" s="52">
        <v>0.8</v>
      </c>
      <c r="K166" s="47">
        <v>13</v>
      </c>
      <c r="L166" s="51">
        <v>286.89</v>
      </c>
      <c r="M166" s="26">
        <v>421</v>
      </c>
      <c r="N166" s="32">
        <v>17.7</v>
      </c>
      <c r="O166" s="29">
        <v>0.6</v>
      </c>
      <c r="P166" s="33">
        <v>9.02</v>
      </c>
      <c r="Q166" s="27">
        <v>272.16000000000003</v>
      </c>
      <c r="R166" s="115"/>
      <c r="S166" s="120"/>
      <c r="T166" s="119"/>
      <c r="U166" s="121"/>
      <c r="V166" s="117"/>
      <c r="W166" s="115"/>
      <c r="X166" s="125"/>
      <c r="Y166" s="125"/>
      <c r="Z166" s="125"/>
      <c r="AA166" s="126"/>
    </row>
    <row r="167" spans="1:27" s="26" customFormat="1" x14ac:dyDescent="0.15">
      <c r="A167" s="23">
        <v>2012</v>
      </c>
      <c r="B167" s="34">
        <v>7</v>
      </c>
      <c r="C167" s="89">
        <v>2093</v>
      </c>
      <c r="D167" s="24">
        <v>16.5</v>
      </c>
      <c r="E167" s="17">
        <v>0.7</v>
      </c>
      <c r="F167" s="18">
        <v>12.1</v>
      </c>
      <c r="G167" s="18">
        <v>282.08</v>
      </c>
      <c r="H167" s="44">
        <v>1673</v>
      </c>
      <c r="I167" s="53">
        <v>16.399999999999999</v>
      </c>
      <c r="J167" s="52">
        <v>0.7</v>
      </c>
      <c r="K167" s="47">
        <v>12.9</v>
      </c>
      <c r="L167" s="51">
        <v>285.16000000000003</v>
      </c>
      <c r="M167" s="26">
        <v>420</v>
      </c>
      <c r="N167" s="32">
        <v>17.3</v>
      </c>
      <c r="O167" s="29">
        <v>0.6</v>
      </c>
      <c r="P167" s="33">
        <v>8.94</v>
      </c>
      <c r="Q167" s="27">
        <v>269.77999999999997</v>
      </c>
      <c r="R167" s="115"/>
      <c r="S167" s="120"/>
      <c r="T167" s="119"/>
      <c r="U167" s="121"/>
      <c r="V167" s="117"/>
      <c r="W167" s="115"/>
      <c r="X167" s="125"/>
      <c r="Y167" s="125"/>
      <c r="Z167" s="125"/>
      <c r="AA167" s="126"/>
    </row>
    <row r="168" spans="1:27" s="26" customFormat="1" x14ac:dyDescent="0.15">
      <c r="A168" s="23">
        <v>2012</v>
      </c>
      <c r="B168" s="34">
        <v>8</v>
      </c>
      <c r="C168" s="89">
        <v>2094</v>
      </c>
      <c r="D168" s="24">
        <v>16.399999999999999</v>
      </c>
      <c r="E168" s="17">
        <v>0.7</v>
      </c>
      <c r="F168" s="18">
        <v>12.14</v>
      </c>
      <c r="G168" s="18">
        <v>282.11</v>
      </c>
      <c r="H168" s="44">
        <v>1676</v>
      </c>
      <c r="I168" s="53">
        <v>16.3</v>
      </c>
      <c r="J168" s="52">
        <v>0.7</v>
      </c>
      <c r="K168" s="47">
        <v>12.93</v>
      </c>
      <c r="L168" s="51">
        <v>285.04000000000002</v>
      </c>
      <c r="M168" s="26">
        <v>418</v>
      </c>
      <c r="N168" s="32">
        <v>17.3</v>
      </c>
      <c r="O168" s="29">
        <v>0.6</v>
      </c>
      <c r="P168" s="33">
        <v>8.9700000000000006</v>
      </c>
      <c r="Q168" s="27">
        <v>270.39999999999998</v>
      </c>
      <c r="R168" s="115"/>
      <c r="S168" s="120"/>
      <c r="T168" s="119"/>
      <c r="U168" s="121"/>
      <c r="V168" s="117"/>
      <c r="W168" s="115"/>
      <c r="X168" s="125"/>
      <c r="Y168" s="125"/>
      <c r="Z168" s="125"/>
      <c r="AA168" s="126"/>
    </row>
    <row r="169" spans="1:27" s="26" customFormat="1" x14ac:dyDescent="0.15">
      <c r="A169" s="23">
        <v>2012</v>
      </c>
      <c r="B169" s="34">
        <v>9</v>
      </c>
      <c r="C169" s="89">
        <v>2087</v>
      </c>
      <c r="D169" s="24">
        <v>16.5</v>
      </c>
      <c r="E169" s="17">
        <v>0.7</v>
      </c>
      <c r="F169" s="18">
        <v>12.15</v>
      </c>
      <c r="G169" s="18">
        <v>281.93</v>
      </c>
      <c r="H169" s="44">
        <v>1672</v>
      </c>
      <c r="I169" s="53">
        <v>16.399999999999999</v>
      </c>
      <c r="J169" s="52">
        <v>0.7</v>
      </c>
      <c r="K169" s="47">
        <v>12.94</v>
      </c>
      <c r="L169" s="51">
        <v>284.52999999999997</v>
      </c>
      <c r="M169" s="26">
        <v>415</v>
      </c>
      <c r="N169" s="32">
        <v>17</v>
      </c>
      <c r="O169" s="29">
        <v>0.6</v>
      </c>
      <c r="P169" s="33">
        <v>9</v>
      </c>
      <c r="Q169" s="27">
        <v>271.5</v>
      </c>
      <c r="R169" s="115"/>
      <c r="S169" s="120"/>
      <c r="T169" s="119"/>
      <c r="U169" s="121"/>
      <c r="V169" s="117"/>
      <c r="W169" s="115"/>
      <c r="X169" s="125"/>
      <c r="Y169" s="125"/>
      <c r="Z169" s="125"/>
      <c r="AA169" s="126"/>
    </row>
    <row r="170" spans="1:27" s="26" customFormat="1" x14ac:dyDescent="0.15">
      <c r="A170" s="23">
        <v>2012</v>
      </c>
      <c r="B170" s="34">
        <v>10</v>
      </c>
      <c r="C170" s="89">
        <v>2091</v>
      </c>
      <c r="D170" s="24">
        <v>16.5</v>
      </c>
      <c r="E170" s="17">
        <v>0.7</v>
      </c>
      <c r="F170" s="18">
        <v>12.2</v>
      </c>
      <c r="G170" s="18">
        <v>281.35000000000002</v>
      </c>
      <c r="H170" s="44">
        <v>1677</v>
      </c>
      <c r="I170" s="53">
        <v>16.399999999999999</v>
      </c>
      <c r="J170" s="52">
        <v>0.7</v>
      </c>
      <c r="K170" s="47">
        <v>13</v>
      </c>
      <c r="L170" s="51">
        <v>284.04000000000002</v>
      </c>
      <c r="M170" s="26">
        <v>414</v>
      </c>
      <c r="N170" s="32">
        <v>16.899999999999999</v>
      </c>
      <c r="O170" s="29">
        <v>0.6</v>
      </c>
      <c r="P170" s="33">
        <v>8.9700000000000006</v>
      </c>
      <c r="Q170" s="27">
        <v>270.45</v>
      </c>
      <c r="R170" s="115"/>
      <c r="S170" s="120"/>
      <c r="T170" s="119"/>
      <c r="U170" s="121"/>
      <c r="V170" s="117"/>
      <c r="W170" s="115"/>
      <c r="X170" s="125"/>
      <c r="Y170" s="125"/>
      <c r="Z170" s="125"/>
      <c r="AA170" s="126"/>
    </row>
    <row r="171" spans="1:27" s="26" customFormat="1" x14ac:dyDescent="0.15">
      <c r="A171" s="23">
        <v>2012</v>
      </c>
      <c r="B171" s="34">
        <v>11</v>
      </c>
      <c r="C171" s="89">
        <v>2095</v>
      </c>
      <c r="D171" s="24">
        <v>17.100000000000001</v>
      </c>
      <c r="E171" s="17">
        <v>0.7</v>
      </c>
      <c r="F171" s="18">
        <v>12.17</v>
      </c>
      <c r="G171" s="18">
        <v>280.11</v>
      </c>
      <c r="H171" s="44">
        <v>1684</v>
      </c>
      <c r="I171" s="53">
        <v>17.100000000000001</v>
      </c>
      <c r="J171" s="52">
        <v>0.8</v>
      </c>
      <c r="K171" s="47">
        <v>12.97</v>
      </c>
      <c r="L171" s="51">
        <v>282.95999999999998</v>
      </c>
      <c r="M171" s="26">
        <v>411</v>
      </c>
      <c r="N171" s="32">
        <v>17.3</v>
      </c>
      <c r="O171" s="29">
        <v>0.6</v>
      </c>
      <c r="P171" s="33">
        <v>8.8800000000000008</v>
      </c>
      <c r="Q171" s="27">
        <v>268.41000000000003</v>
      </c>
      <c r="R171" s="115"/>
      <c r="S171" s="120"/>
      <c r="T171" s="119"/>
      <c r="U171" s="121"/>
      <c r="V171" s="117"/>
      <c r="W171" s="115"/>
      <c r="X171" s="125"/>
      <c r="Y171" s="125"/>
      <c r="Z171" s="125"/>
      <c r="AA171" s="126"/>
    </row>
    <row r="172" spans="1:27" s="26" customFormat="1" x14ac:dyDescent="0.15">
      <c r="A172" s="23">
        <v>2012</v>
      </c>
      <c r="B172" s="34">
        <v>12</v>
      </c>
      <c r="C172" s="89">
        <v>2094</v>
      </c>
      <c r="D172" s="24">
        <v>18.2</v>
      </c>
      <c r="E172" s="17">
        <v>0.8</v>
      </c>
      <c r="F172" s="18">
        <v>12.3</v>
      </c>
      <c r="G172" s="18">
        <v>279.86</v>
      </c>
      <c r="H172" s="44">
        <v>1688</v>
      </c>
      <c r="I172" s="53">
        <v>18.399999999999999</v>
      </c>
      <c r="J172" s="52">
        <v>0.8</v>
      </c>
      <c r="K172" s="47">
        <v>12.97</v>
      </c>
      <c r="L172" s="51">
        <v>282.45999999999998</v>
      </c>
      <c r="M172" s="26">
        <v>406</v>
      </c>
      <c r="N172" s="32">
        <v>17.3</v>
      </c>
      <c r="O172" s="29">
        <v>0.6</v>
      </c>
      <c r="P172" s="33">
        <v>9.48</v>
      </c>
      <c r="Q172" s="27">
        <v>269.04000000000002</v>
      </c>
      <c r="R172" s="115"/>
      <c r="S172" s="120"/>
      <c r="T172" s="119"/>
      <c r="U172" s="121"/>
      <c r="V172" s="117"/>
      <c r="W172" s="115"/>
      <c r="X172" s="125"/>
      <c r="Y172" s="125"/>
      <c r="Z172" s="125"/>
      <c r="AA172" s="126"/>
    </row>
    <row r="173" spans="1:27" s="26" customFormat="1" x14ac:dyDescent="0.15">
      <c r="A173" s="23">
        <v>2013</v>
      </c>
      <c r="B173" s="34">
        <v>1</v>
      </c>
      <c r="C173" s="89"/>
      <c r="D173" s="24"/>
      <c r="E173" s="17"/>
      <c r="F173" s="18"/>
      <c r="G173" s="18"/>
      <c r="H173" s="44">
        <v>1690</v>
      </c>
      <c r="I173" s="53">
        <v>19.8</v>
      </c>
      <c r="J173" s="52">
        <v>0.9</v>
      </c>
      <c r="K173" s="47">
        <v>13.03</v>
      </c>
      <c r="L173" s="51">
        <v>282.24</v>
      </c>
      <c r="M173" s="26">
        <v>413</v>
      </c>
      <c r="N173" s="32">
        <v>18.100000000000001</v>
      </c>
      <c r="O173" s="29">
        <v>0.7</v>
      </c>
      <c r="P173" s="33">
        <v>9.6999999999999993</v>
      </c>
      <c r="Q173" s="51">
        <v>265.89999999999998</v>
      </c>
      <c r="R173" s="59">
        <v>179</v>
      </c>
      <c r="S173" s="53">
        <v>98.3</v>
      </c>
      <c r="T173" s="52">
        <v>2.6</v>
      </c>
      <c r="U173" s="55">
        <v>1.05</v>
      </c>
      <c r="V173" s="54">
        <v>40.479999999999997</v>
      </c>
      <c r="W173" s="115"/>
      <c r="X173" s="125"/>
      <c r="Y173" s="125"/>
      <c r="Z173" s="125"/>
      <c r="AA173" s="126"/>
    </row>
    <row r="174" spans="1:27" s="26" customFormat="1" x14ac:dyDescent="0.15">
      <c r="A174" s="23">
        <v>2013</v>
      </c>
      <c r="B174" s="34">
        <v>2</v>
      </c>
      <c r="C174" s="89"/>
      <c r="D174" s="24"/>
      <c r="E174" s="17"/>
      <c r="F174" s="18"/>
      <c r="G174" s="18"/>
      <c r="H174" s="44">
        <v>1692</v>
      </c>
      <c r="I174" s="53">
        <v>20.6</v>
      </c>
      <c r="J174" s="52">
        <v>0.9</v>
      </c>
      <c r="K174" s="47">
        <v>12.95</v>
      </c>
      <c r="L174" s="51">
        <v>281.76</v>
      </c>
      <c r="M174" s="34">
        <v>411</v>
      </c>
      <c r="N174" s="32">
        <v>18.3</v>
      </c>
      <c r="O174" s="29">
        <v>0.7</v>
      </c>
      <c r="P174" s="33">
        <v>9.74</v>
      </c>
      <c r="Q174" s="51">
        <v>265.45</v>
      </c>
      <c r="R174" s="26">
        <v>179</v>
      </c>
      <c r="S174" s="32">
        <v>96.7</v>
      </c>
      <c r="T174" s="29">
        <v>2.6</v>
      </c>
      <c r="U174" s="33">
        <v>1.0900000000000001</v>
      </c>
      <c r="V174" s="27">
        <v>40.42</v>
      </c>
      <c r="W174" s="115"/>
      <c r="X174" s="125"/>
      <c r="Y174" s="125"/>
      <c r="Z174" s="125"/>
      <c r="AA174" s="126"/>
    </row>
    <row r="175" spans="1:27" s="26" customFormat="1" x14ac:dyDescent="0.15">
      <c r="A175" s="23">
        <v>2013</v>
      </c>
      <c r="B175" s="34">
        <v>3</v>
      </c>
      <c r="C175" s="89"/>
      <c r="D175" s="24"/>
      <c r="E175" s="17"/>
      <c r="F175" s="18"/>
      <c r="G175" s="18"/>
      <c r="H175" s="44">
        <v>1698</v>
      </c>
      <c r="I175" s="53">
        <v>21.8</v>
      </c>
      <c r="J175" s="52">
        <v>1</v>
      </c>
      <c r="K175" s="47">
        <v>13.09</v>
      </c>
      <c r="L175" s="51">
        <v>280.8</v>
      </c>
      <c r="M175" s="34">
        <v>403</v>
      </c>
      <c r="N175" s="32">
        <v>18.899999999999999</v>
      </c>
      <c r="O175" s="29">
        <v>0.7</v>
      </c>
      <c r="P175" s="33">
        <v>9.8800000000000008</v>
      </c>
      <c r="Q175" s="51">
        <v>266.86</v>
      </c>
      <c r="R175" s="26">
        <v>179</v>
      </c>
      <c r="S175" s="32">
        <v>153.80000000000001</v>
      </c>
      <c r="T175" s="29">
        <v>2.9</v>
      </c>
      <c r="U175" s="33">
        <v>0.74</v>
      </c>
      <c r="V175" s="27">
        <v>39.6</v>
      </c>
      <c r="W175" s="115"/>
      <c r="X175" s="125"/>
      <c r="Y175" s="125"/>
      <c r="Z175" s="125"/>
      <c r="AA175" s="126"/>
    </row>
    <row r="176" spans="1:27" s="26" customFormat="1" x14ac:dyDescent="0.15">
      <c r="A176" s="23">
        <v>2013</v>
      </c>
      <c r="B176" s="34">
        <v>4</v>
      </c>
      <c r="C176" s="89"/>
      <c r="D176" s="24"/>
      <c r="E176" s="17"/>
      <c r="F176" s="18"/>
      <c r="G176" s="18"/>
      <c r="H176" s="44">
        <v>1703</v>
      </c>
      <c r="I176" s="53">
        <v>23.8</v>
      </c>
      <c r="J176" s="52">
        <v>1.1000000000000001</v>
      </c>
      <c r="K176" s="47">
        <v>13.14</v>
      </c>
      <c r="L176" s="51">
        <v>280.23</v>
      </c>
      <c r="M176" s="34">
        <v>408</v>
      </c>
      <c r="N176" s="32">
        <v>19.7</v>
      </c>
      <c r="O176" s="29">
        <v>0.8</v>
      </c>
      <c r="P176" s="33">
        <v>9.9600000000000009</v>
      </c>
      <c r="Q176" s="51">
        <v>257.17</v>
      </c>
      <c r="R176" s="34">
        <v>183</v>
      </c>
      <c r="S176" s="32">
        <v>191.8</v>
      </c>
      <c r="T176" s="29">
        <v>4.0999999999999996</v>
      </c>
      <c r="U176" s="33">
        <v>0.84</v>
      </c>
      <c r="V176" s="27">
        <v>39.26</v>
      </c>
      <c r="W176" s="115"/>
      <c r="X176" s="125"/>
      <c r="Y176" s="125"/>
      <c r="Z176" s="125"/>
      <c r="AA176" s="126"/>
    </row>
    <row r="177" spans="1:27" s="26" customFormat="1" x14ac:dyDescent="0.15">
      <c r="A177" s="23">
        <v>2013</v>
      </c>
      <c r="B177" s="34">
        <v>5</v>
      </c>
      <c r="C177" s="89"/>
      <c r="D177" s="24"/>
      <c r="E177" s="17"/>
      <c r="F177" s="18"/>
      <c r="G177" s="18"/>
      <c r="H177" s="44">
        <v>1703</v>
      </c>
      <c r="I177" s="53">
        <v>22.8</v>
      </c>
      <c r="J177" s="52">
        <v>1.1000000000000001</v>
      </c>
      <c r="K177" s="47">
        <v>13.22</v>
      </c>
      <c r="L177" s="51">
        <v>280.75</v>
      </c>
      <c r="M177" s="34">
        <v>408</v>
      </c>
      <c r="N177" s="32">
        <v>19.5</v>
      </c>
      <c r="O177" s="29">
        <v>0.8</v>
      </c>
      <c r="P177" s="33">
        <v>9.99</v>
      </c>
      <c r="Q177" s="51">
        <v>257.2</v>
      </c>
      <c r="R177" s="34">
        <v>182</v>
      </c>
      <c r="S177" s="32">
        <v>192.3</v>
      </c>
      <c r="T177" s="29">
        <v>4.3</v>
      </c>
      <c r="U177" s="33">
        <v>0.86</v>
      </c>
      <c r="V177" s="27">
        <v>38.340000000000003</v>
      </c>
      <c r="W177" s="115"/>
      <c r="X177" s="125"/>
      <c r="Y177" s="125"/>
      <c r="Z177" s="125"/>
      <c r="AA177" s="126"/>
    </row>
    <row r="178" spans="1:27" s="26" customFormat="1" x14ac:dyDescent="0.15">
      <c r="A178" s="23">
        <v>2013</v>
      </c>
      <c r="B178" s="34">
        <v>6</v>
      </c>
      <c r="C178" s="89"/>
      <c r="D178" s="24"/>
      <c r="E178" s="17"/>
      <c r="F178" s="18"/>
      <c r="G178" s="18"/>
      <c r="H178" s="44">
        <v>1708</v>
      </c>
      <c r="I178" s="53">
        <v>20.5</v>
      </c>
      <c r="J178" s="52">
        <v>1</v>
      </c>
      <c r="K178" s="47">
        <v>14.46</v>
      </c>
      <c r="L178" s="51">
        <v>298.75</v>
      </c>
      <c r="M178" s="34">
        <v>408</v>
      </c>
      <c r="N178" s="32">
        <v>17.399999999999999</v>
      </c>
      <c r="O178" s="29">
        <v>0.7</v>
      </c>
      <c r="P178" s="33">
        <v>10.46</v>
      </c>
      <c r="Q178" s="51">
        <v>267.79000000000002</v>
      </c>
      <c r="R178" s="34">
        <v>180</v>
      </c>
      <c r="S178" s="32">
        <v>98.3</v>
      </c>
      <c r="T178" s="29">
        <v>3</v>
      </c>
      <c r="U178" s="33">
        <v>1.17</v>
      </c>
      <c r="V178" s="27">
        <v>38.33</v>
      </c>
      <c r="W178" s="115"/>
      <c r="X178" s="125"/>
      <c r="Y178" s="125"/>
      <c r="Z178" s="125"/>
      <c r="AA178" s="126"/>
    </row>
    <row r="179" spans="1:27" s="26" customFormat="1" x14ac:dyDescent="0.15">
      <c r="A179" s="23">
        <v>2013</v>
      </c>
      <c r="B179" s="26">
        <v>7</v>
      </c>
      <c r="C179" s="89"/>
      <c r="D179" s="24"/>
      <c r="E179" s="17"/>
      <c r="F179" s="18"/>
      <c r="G179" s="18"/>
      <c r="H179" s="44">
        <v>1710</v>
      </c>
      <c r="I179" s="53">
        <v>20.5</v>
      </c>
      <c r="J179" s="52">
        <v>1</v>
      </c>
      <c r="K179" s="47">
        <v>14.55</v>
      </c>
      <c r="L179" s="51">
        <v>298.05</v>
      </c>
      <c r="M179" s="34">
        <v>407</v>
      </c>
      <c r="N179" s="32">
        <v>18.100000000000001</v>
      </c>
      <c r="O179" s="29">
        <v>0.7</v>
      </c>
      <c r="P179" s="33">
        <v>10.49</v>
      </c>
      <c r="Q179" s="51">
        <v>268.87</v>
      </c>
      <c r="R179" s="34">
        <v>179</v>
      </c>
      <c r="S179" s="32">
        <v>141.5</v>
      </c>
      <c r="T179" s="29">
        <v>3.5</v>
      </c>
      <c r="U179" s="33">
        <v>0.94</v>
      </c>
      <c r="V179" s="27">
        <v>37.909999999999997</v>
      </c>
      <c r="W179" s="115"/>
      <c r="X179" s="125"/>
      <c r="Y179" s="125"/>
      <c r="Z179" s="125"/>
      <c r="AA179" s="126"/>
    </row>
    <row r="180" spans="1:27" s="26" customFormat="1" x14ac:dyDescent="0.15">
      <c r="A180" s="23">
        <v>2013</v>
      </c>
      <c r="B180" s="26">
        <v>8</v>
      </c>
      <c r="C180" s="89"/>
      <c r="D180" s="24"/>
      <c r="E180" s="17"/>
      <c r="F180" s="18"/>
      <c r="G180" s="18"/>
      <c r="H180" s="44">
        <v>1749</v>
      </c>
      <c r="I180" s="53">
        <v>20.100000000000001</v>
      </c>
      <c r="J180" s="52">
        <v>1</v>
      </c>
      <c r="K180" s="47">
        <v>14.52</v>
      </c>
      <c r="L180" s="51">
        <v>296.82</v>
      </c>
      <c r="M180" s="34">
        <v>569</v>
      </c>
      <c r="N180" s="32">
        <v>17.899999999999999</v>
      </c>
      <c r="O180" s="29">
        <v>0.6</v>
      </c>
      <c r="P180" s="33">
        <v>10.81</v>
      </c>
      <c r="Q180" s="51">
        <v>301.77</v>
      </c>
      <c r="R180" s="34">
        <v>181</v>
      </c>
      <c r="S180" s="32">
        <v>133.1</v>
      </c>
      <c r="T180" s="29">
        <v>3.2</v>
      </c>
      <c r="U180" s="33">
        <v>0.91</v>
      </c>
      <c r="V180" s="27">
        <v>37.47</v>
      </c>
      <c r="W180" s="115"/>
      <c r="X180" s="125"/>
      <c r="Y180" s="125"/>
      <c r="Z180" s="125"/>
      <c r="AA180" s="126"/>
    </row>
    <row r="181" spans="1:27" s="26" customFormat="1" x14ac:dyDescent="0.15">
      <c r="A181" s="23">
        <v>2013</v>
      </c>
      <c r="B181" s="26">
        <v>9</v>
      </c>
      <c r="C181" s="89"/>
      <c r="D181" s="24"/>
      <c r="E181" s="17"/>
      <c r="F181" s="18"/>
      <c r="G181" s="18"/>
      <c r="H181" s="44">
        <v>1742</v>
      </c>
      <c r="I181" s="53">
        <v>21.8</v>
      </c>
      <c r="J181" s="52">
        <v>1.1000000000000001</v>
      </c>
      <c r="K181" s="47">
        <v>14.39</v>
      </c>
      <c r="L181" s="51">
        <v>295.04000000000002</v>
      </c>
      <c r="M181" s="26">
        <v>565</v>
      </c>
      <c r="N181" s="32">
        <v>19.2</v>
      </c>
      <c r="O181" s="29">
        <v>0.7</v>
      </c>
      <c r="P181" s="33">
        <v>10.76</v>
      </c>
      <c r="Q181" s="51">
        <v>299.66000000000003</v>
      </c>
      <c r="R181" s="26">
        <v>179</v>
      </c>
      <c r="S181" s="32">
        <v>202.9</v>
      </c>
      <c r="T181" s="29">
        <v>3.9</v>
      </c>
      <c r="U181" s="33">
        <v>0.69</v>
      </c>
      <c r="V181" s="27">
        <v>35.93</v>
      </c>
      <c r="W181" s="115"/>
      <c r="X181" s="125"/>
      <c r="Y181" s="125"/>
      <c r="Z181" s="125"/>
      <c r="AA181" s="126"/>
    </row>
    <row r="182" spans="1:27" s="26" customFormat="1" x14ac:dyDescent="0.15">
      <c r="A182" s="23">
        <v>2013</v>
      </c>
      <c r="B182" s="26">
        <v>10</v>
      </c>
      <c r="C182" s="89"/>
      <c r="D182" s="24"/>
      <c r="E182" s="17"/>
      <c r="F182" s="18"/>
      <c r="G182" s="18"/>
      <c r="H182" s="44">
        <v>1748</v>
      </c>
      <c r="I182" s="53">
        <v>22</v>
      </c>
      <c r="J182" s="52">
        <v>1.1000000000000001</v>
      </c>
      <c r="K182" s="47">
        <v>14.09</v>
      </c>
      <c r="L182" s="51">
        <v>290.07</v>
      </c>
      <c r="M182" s="26">
        <v>560</v>
      </c>
      <c r="N182" s="32">
        <v>20.100000000000001</v>
      </c>
      <c r="O182" s="29">
        <v>0.7</v>
      </c>
      <c r="P182" s="33">
        <v>9.9499999999999993</v>
      </c>
      <c r="Q182" s="51">
        <v>291.29000000000002</v>
      </c>
      <c r="R182" s="26">
        <v>177</v>
      </c>
      <c r="S182" s="32">
        <v>158.6</v>
      </c>
      <c r="T182" s="29">
        <v>3.9</v>
      </c>
      <c r="U182" s="33">
        <v>0.88</v>
      </c>
      <c r="V182" s="27">
        <v>35.520000000000003</v>
      </c>
      <c r="W182" s="115"/>
      <c r="X182" s="125"/>
      <c r="Y182" s="125"/>
      <c r="Z182" s="125"/>
      <c r="AA182" s="126"/>
    </row>
    <row r="183" spans="1:27" s="26" customFormat="1" x14ac:dyDescent="0.15">
      <c r="A183" s="23">
        <v>2013</v>
      </c>
      <c r="B183" s="26">
        <v>11</v>
      </c>
      <c r="C183" s="89"/>
      <c r="D183" s="24"/>
      <c r="E183" s="17"/>
      <c r="F183" s="18"/>
      <c r="G183" s="18"/>
      <c r="H183" s="44">
        <v>1753</v>
      </c>
      <c r="I183" s="53">
        <v>22.8</v>
      </c>
      <c r="J183" s="52">
        <v>1.1000000000000001</v>
      </c>
      <c r="K183" s="47">
        <v>14.02</v>
      </c>
      <c r="L183" s="51">
        <v>288.37</v>
      </c>
      <c r="M183" s="26">
        <v>559</v>
      </c>
      <c r="N183" s="32">
        <v>20.100000000000001</v>
      </c>
      <c r="O183" s="29">
        <v>0.7</v>
      </c>
      <c r="P183" s="33">
        <v>10.16</v>
      </c>
      <c r="Q183" s="51">
        <v>291.81</v>
      </c>
      <c r="R183" s="26">
        <v>177</v>
      </c>
      <c r="S183" s="32">
        <v>175</v>
      </c>
      <c r="T183" s="29">
        <v>4</v>
      </c>
      <c r="U183" s="33">
        <v>0.8</v>
      </c>
      <c r="V183" s="27">
        <v>34.99</v>
      </c>
      <c r="W183" s="115"/>
      <c r="X183" s="125"/>
      <c r="Y183" s="125"/>
      <c r="Z183" s="125"/>
      <c r="AA183" s="126"/>
    </row>
    <row r="184" spans="1:27" s="26" customFormat="1" x14ac:dyDescent="0.15">
      <c r="A184" s="23">
        <v>2013</v>
      </c>
      <c r="B184" s="26">
        <v>12</v>
      </c>
      <c r="C184" s="89"/>
      <c r="D184" s="24"/>
      <c r="E184" s="17"/>
      <c r="F184" s="18"/>
      <c r="G184" s="18"/>
      <c r="H184" s="44">
        <v>1765</v>
      </c>
      <c r="I184" s="53">
        <v>23.5</v>
      </c>
      <c r="J184" s="52">
        <v>1.1000000000000001</v>
      </c>
      <c r="K184" s="47">
        <v>13.83</v>
      </c>
      <c r="L184" s="51">
        <v>284.08</v>
      </c>
      <c r="M184" s="26">
        <v>556</v>
      </c>
      <c r="N184" s="32">
        <v>20</v>
      </c>
      <c r="O184" s="29">
        <v>0.7</v>
      </c>
      <c r="P184" s="33">
        <v>10.27</v>
      </c>
      <c r="Q184" s="51">
        <v>287.61</v>
      </c>
      <c r="R184" s="26">
        <v>178</v>
      </c>
      <c r="S184" s="32">
        <v>130.4</v>
      </c>
      <c r="T184" s="29">
        <v>4.2</v>
      </c>
      <c r="U184" s="33">
        <v>1.18</v>
      </c>
      <c r="V184" s="27">
        <v>36.14</v>
      </c>
      <c r="W184" s="115"/>
      <c r="X184" s="125"/>
      <c r="Y184" s="125"/>
      <c r="Z184" s="125"/>
      <c r="AA184" s="126"/>
    </row>
    <row r="185" spans="1:27" s="26" customFormat="1" x14ac:dyDescent="0.15">
      <c r="A185" s="23">
        <v>2014</v>
      </c>
      <c r="B185" s="34">
        <v>1</v>
      </c>
      <c r="C185" s="89"/>
      <c r="D185" s="24"/>
      <c r="E185" s="17"/>
      <c r="F185" s="18"/>
      <c r="G185" s="18"/>
      <c r="H185" s="44">
        <v>1770</v>
      </c>
      <c r="I185" s="53">
        <v>22.7</v>
      </c>
      <c r="J185" s="52">
        <v>1.1000000000000001</v>
      </c>
      <c r="K185" s="47">
        <v>13.46</v>
      </c>
      <c r="L185" s="51">
        <v>278.83999999999997</v>
      </c>
      <c r="M185" s="26">
        <v>556</v>
      </c>
      <c r="N185" s="32">
        <v>20.9</v>
      </c>
      <c r="O185" s="29">
        <v>0.7</v>
      </c>
      <c r="P185" s="33">
        <v>10.25</v>
      </c>
      <c r="Q185" s="51">
        <v>287.3</v>
      </c>
      <c r="R185" s="26">
        <v>188</v>
      </c>
      <c r="S185" s="32">
        <v>106.7</v>
      </c>
      <c r="T185" s="29">
        <v>4.8</v>
      </c>
      <c r="U185" s="33">
        <v>1.59</v>
      </c>
      <c r="V185" s="27">
        <v>35.42</v>
      </c>
      <c r="W185" s="115"/>
      <c r="X185" s="125"/>
      <c r="Y185" s="125"/>
      <c r="Z185" s="125"/>
      <c r="AA185" s="126"/>
    </row>
    <row r="186" spans="1:27" s="26" customFormat="1" x14ac:dyDescent="0.15">
      <c r="A186" s="25">
        <v>2014</v>
      </c>
      <c r="B186" s="34">
        <v>2</v>
      </c>
      <c r="C186" s="88"/>
      <c r="D186" s="84"/>
      <c r="E186" s="20"/>
      <c r="F186" s="21"/>
      <c r="G186" s="21"/>
      <c r="H186" s="44">
        <v>1773</v>
      </c>
      <c r="I186" s="53">
        <v>22.2</v>
      </c>
      <c r="J186" s="52">
        <v>1.1000000000000001</v>
      </c>
      <c r="K186" s="47">
        <v>13.45</v>
      </c>
      <c r="L186" s="51">
        <v>277.10000000000002</v>
      </c>
      <c r="M186" s="26">
        <v>558</v>
      </c>
      <c r="N186" s="32">
        <v>20.7</v>
      </c>
      <c r="O186" s="29">
        <v>0.7</v>
      </c>
      <c r="P186" s="33">
        <v>10.02</v>
      </c>
      <c r="Q186" s="51">
        <v>285.70999999999998</v>
      </c>
      <c r="R186" s="26">
        <v>187</v>
      </c>
      <c r="S186" s="32">
        <v>94.7</v>
      </c>
      <c r="T186" s="29">
        <v>4.0999999999999996</v>
      </c>
      <c r="U186" s="33">
        <v>1.49</v>
      </c>
      <c r="V186" s="27">
        <v>34.82</v>
      </c>
      <c r="W186" s="115"/>
      <c r="X186" s="125"/>
      <c r="Y186" s="125"/>
      <c r="Z186" s="125"/>
      <c r="AA186" s="126"/>
    </row>
    <row r="187" spans="1:27" s="26" customFormat="1" x14ac:dyDescent="0.15">
      <c r="A187" s="23">
        <v>2014</v>
      </c>
      <c r="B187" s="34">
        <v>3</v>
      </c>
      <c r="C187" s="89"/>
      <c r="D187" s="24"/>
      <c r="E187" s="17"/>
      <c r="F187" s="18"/>
      <c r="G187" s="18"/>
      <c r="H187" s="44">
        <v>1785</v>
      </c>
      <c r="I187" s="53">
        <v>22</v>
      </c>
      <c r="J187" s="52">
        <v>1.1000000000000001</v>
      </c>
      <c r="K187" s="47">
        <v>13.4</v>
      </c>
      <c r="L187" s="51">
        <v>275.08999999999997</v>
      </c>
      <c r="M187" s="34">
        <v>547</v>
      </c>
      <c r="N187" s="32">
        <v>19.899999999999999</v>
      </c>
      <c r="O187" s="29">
        <v>0.7</v>
      </c>
      <c r="P187" s="33">
        <v>10.25</v>
      </c>
      <c r="Q187" s="51">
        <v>289.81</v>
      </c>
      <c r="R187" s="34">
        <v>187</v>
      </c>
      <c r="S187" s="32">
        <v>85.5</v>
      </c>
      <c r="T187" s="29">
        <v>3.4</v>
      </c>
      <c r="U187" s="33">
        <v>1.48</v>
      </c>
      <c r="V187" s="27">
        <v>36.93</v>
      </c>
      <c r="W187" s="115"/>
      <c r="X187" s="125"/>
      <c r="Y187" s="125"/>
      <c r="Z187" s="125"/>
      <c r="AA187" s="126"/>
    </row>
    <row r="188" spans="1:27" s="26" customFormat="1" x14ac:dyDescent="0.15">
      <c r="A188" s="23">
        <v>2014</v>
      </c>
      <c r="B188" s="34">
        <v>4</v>
      </c>
      <c r="C188" s="89"/>
      <c r="D188" s="24"/>
      <c r="E188" s="17"/>
      <c r="F188" s="18"/>
      <c r="G188" s="18"/>
      <c r="H188" s="44">
        <v>1794</v>
      </c>
      <c r="I188" s="53">
        <v>21.4</v>
      </c>
      <c r="J188" s="52">
        <v>1</v>
      </c>
      <c r="K188" s="47">
        <v>13.12</v>
      </c>
      <c r="L188" s="51">
        <v>269.3</v>
      </c>
      <c r="M188" s="26">
        <v>542</v>
      </c>
      <c r="N188" s="32">
        <v>19.899999999999999</v>
      </c>
      <c r="O188" s="29">
        <v>0.7</v>
      </c>
      <c r="P188" s="33">
        <v>10.06</v>
      </c>
      <c r="Q188" s="51">
        <v>288.29000000000002</v>
      </c>
      <c r="R188" s="26">
        <v>189</v>
      </c>
      <c r="S188" s="32">
        <v>78.099999999999994</v>
      </c>
      <c r="T188" s="29">
        <v>3.1</v>
      </c>
      <c r="U188" s="33">
        <v>1.45</v>
      </c>
      <c r="V188" s="27">
        <v>36.299999999999997</v>
      </c>
      <c r="W188" s="115"/>
      <c r="X188" s="125"/>
      <c r="Y188" s="125"/>
      <c r="Z188" s="125"/>
      <c r="AA188" s="126"/>
    </row>
    <row r="189" spans="1:27" s="26" customFormat="1" x14ac:dyDescent="0.15">
      <c r="A189" s="23">
        <v>2014</v>
      </c>
      <c r="B189" s="34">
        <v>5</v>
      </c>
      <c r="C189" s="89"/>
      <c r="D189" s="24"/>
      <c r="E189" s="17"/>
      <c r="F189" s="18"/>
      <c r="G189" s="18"/>
      <c r="H189" s="44">
        <v>1799</v>
      </c>
      <c r="I189" s="53">
        <v>21.9</v>
      </c>
      <c r="J189" s="52">
        <v>1.1000000000000001</v>
      </c>
      <c r="K189" s="50">
        <v>13.03</v>
      </c>
      <c r="L189" s="51">
        <v>268.43</v>
      </c>
      <c r="M189" s="26">
        <v>540</v>
      </c>
      <c r="N189" s="32">
        <v>19.2</v>
      </c>
      <c r="O189" s="29">
        <v>0.7</v>
      </c>
      <c r="P189" s="33">
        <v>10.49</v>
      </c>
      <c r="Q189" s="51">
        <v>289.12</v>
      </c>
      <c r="R189" s="26">
        <v>189</v>
      </c>
      <c r="S189" s="32">
        <v>88.7</v>
      </c>
      <c r="T189" s="29">
        <v>3.4</v>
      </c>
      <c r="U189" s="33">
        <v>1.43</v>
      </c>
      <c r="V189" s="27">
        <v>36.74</v>
      </c>
      <c r="W189" s="115"/>
      <c r="X189" s="125"/>
      <c r="Y189" s="125"/>
      <c r="Z189" s="125"/>
      <c r="AA189" s="126"/>
    </row>
    <row r="190" spans="1:27" s="26" customFormat="1" x14ac:dyDescent="0.15">
      <c r="A190" s="23">
        <v>2014</v>
      </c>
      <c r="B190" s="34">
        <v>6</v>
      </c>
      <c r="C190" s="89"/>
      <c r="D190" s="24"/>
      <c r="E190" s="17"/>
      <c r="F190" s="18"/>
      <c r="G190" s="18"/>
      <c r="H190" s="44">
        <v>1810</v>
      </c>
      <c r="I190" s="53">
        <v>16.5</v>
      </c>
      <c r="J190" s="52">
        <v>1.1000000000000001</v>
      </c>
      <c r="K190" s="47">
        <v>18.260000000000002</v>
      </c>
      <c r="L190" s="51">
        <v>285.13</v>
      </c>
      <c r="M190" s="34">
        <v>542</v>
      </c>
      <c r="N190" s="32">
        <v>14.7</v>
      </c>
      <c r="O190" s="29">
        <v>0.7</v>
      </c>
      <c r="P190" s="33">
        <v>14.43</v>
      </c>
      <c r="Q190" s="51">
        <v>301.44</v>
      </c>
      <c r="R190" s="34">
        <v>188</v>
      </c>
      <c r="S190" s="32">
        <v>114.3</v>
      </c>
      <c r="T190" s="29">
        <v>3.8</v>
      </c>
      <c r="U190" s="33">
        <v>1.27</v>
      </c>
      <c r="V190" s="27">
        <v>38.24</v>
      </c>
      <c r="W190" s="115"/>
      <c r="X190" s="125"/>
      <c r="Y190" s="125"/>
      <c r="Z190" s="125"/>
      <c r="AA190" s="126"/>
    </row>
    <row r="191" spans="1:27" s="26" customFormat="1" x14ac:dyDescent="0.15">
      <c r="A191" s="23">
        <v>2014</v>
      </c>
      <c r="B191" s="34">
        <v>7</v>
      </c>
      <c r="C191" s="89"/>
      <c r="D191" s="24"/>
      <c r="E191" s="17"/>
      <c r="F191" s="18"/>
      <c r="G191" s="18"/>
      <c r="H191" s="44">
        <v>1813</v>
      </c>
      <c r="I191" s="53">
        <v>17</v>
      </c>
      <c r="J191" s="52">
        <v>1.1000000000000001</v>
      </c>
      <c r="K191" s="47">
        <v>17.91</v>
      </c>
      <c r="L191" s="51">
        <v>279.95999999999998</v>
      </c>
      <c r="M191" s="26">
        <v>541</v>
      </c>
      <c r="N191" s="32">
        <v>15.3</v>
      </c>
      <c r="O191" s="29">
        <v>0.7</v>
      </c>
      <c r="P191" s="33">
        <v>14.44</v>
      </c>
      <c r="Q191" s="51">
        <v>300.85000000000002</v>
      </c>
      <c r="R191" s="26">
        <v>192</v>
      </c>
      <c r="S191" s="32">
        <v>112.2</v>
      </c>
      <c r="T191" s="29">
        <v>4.0999999999999996</v>
      </c>
      <c r="U191" s="33">
        <v>1.38</v>
      </c>
      <c r="V191" s="27">
        <v>37.43</v>
      </c>
      <c r="W191" s="115"/>
      <c r="X191" s="125"/>
      <c r="Y191" s="125"/>
      <c r="Z191" s="125"/>
      <c r="AA191" s="126"/>
    </row>
    <row r="192" spans="1:27" s="26" customFormat="1" x14ac:dyDescent="0.15">
      <c r="A192" s="23">
        <v>2014</v>
      </c>
      <c r="B192" s="34">
        <v>8</v>
      </c>
      <c r="C192" s="89"/>
      <c r="D192" s="24"/>
      <c r="E192" s="17"/>
      <c r="F192" s="18"/>
      <c r="G192" s="18"/>
      <c r="H192" s="44">
        <v>1814</v>
      </c>
      <c r="I192" s="53">
        <v>17.2</v>
      </c>
      <c r="J192" s="52">
        <v>1.1000000000000001</v>
      </c>
      <c r="K192" s="50">
        <v>17.670000000000002</v>
      </c>
      <c r="L192" s="51">
        <v>277.33999999999997</v>
      </c>
      <c r="M192" s="26">
        <v>550</v>
      </c>
      <c r="N192" s="32">
        <v>15.9</v>
      </c>
      <c r="O192" s="29">
        <v>0.7</v>
      </c>
      <c r="P192" s="27">
        <v>13.98</v>
      </c>
      <c r="Q192" s="51">
        <v>296.54000000000002</v>
      </c>
      <c r="R192" s="26">
        <v>185</v>
      </c>
      <c r="S192" s="32">
        <v>117</v>
      </c>
      <c r="T192" s="29">
        <v>4.5</v>
      </c>
      <c r="U192" s="33">
        <v>1.39</v>
      </c>
      <c r="V192" s="27">
        <v>36.56</v>
      </c>
      <c r="W192" s="115"/>
      <c r="X192" s="125"/>
      <c r="Y192" s="125"/>
      <c r="Z192" s="125"/>
      <c r="AA192" s="126"/>
    </row>
    <row r="193" spans="1:27" s="26" customFormat="1" x14ac:dyDescent="0.15">
      <c r="A193" s="23">
        <v>2014</v>
      </c>
      <c r="B193" s="34">
        <v>9</v>
      </c>
      <c r="C193" s="89"/>
      <c r="D193" s="24"/>
      <c r="E193" s="17"/>
      <c r="F193" s="18"/>
      <c r="G193" s="18"/>
      <c r="H193" s="44">
        <v>1819</v>
      </c>
      <c r="I193" s="53">
        <v>17.5</v>
      </c>
      <c r="J193" s="52">
        <v>1.1000000000000001</v>
      </c>
      <c r="K193" s="47">
        <v>17.47</v>
      </c>
      <c r="L193" s="51">
        <v>273.35000000000002</v>
      </c>
      <c r="M193" s="34">
        <v>541</v>
      </c>
      <c r="N193" s="32">
        <v>16.399999999999999</v>
      </c>
      <c r="O193" s="29">
        <v>0.8</v>
      </c>
      <c r="P193" s="33">
        <v>13.75</v>
      </c>
      <c r="Q193" s="51">
        <v>298.25</v>
      </c>
      <c r="R193" s="34">
        <v>183</v>
      </c>
      <c r="S193" s="32">
        <v>105.9</v>
      </c>
      <c r="T193" s="29">
        <v>4.2</v>
      </c>
      <c r="U193" s="33">
        <v>1.46</v>
      </c>
      <c r="V193" s="27">
        <v>36.65</v>
      </c>
      <c r="W193" s="115"/>
      <c r="X193" s="125"/>
      <c r="Y193" s="125"/>
      <c r="Z193" s="125"/>
      <c r="AA193" s="126"/>
    </row>
    <row r="194" spans="1:27" s="26" customFormat="1" x14ac:dyDescent="0.15">
      <c r="A194" s="23">
        <v>2014</v>
      </c>
      <c r="B194" s="34">
        <v>10</v>
      </c>
      <c r="C194" s="89"/>
      <c r="D194" s="24"/>
      <c r="E194" s="17"/>
      <c r="F194" s="18"/>
      <c r="G194" s="18"/>
      <c r="H194" s="44">
        <v>1824</v>
      </c>
      <c r="I194" s="53">
        <v>17.5</v>
      </c>
      <c r="J194" s="52">
        <v>1.1000000000000001</v>
      </c>
      <c r="K194" s="47">
        <v>17.23</v>
      </c>
      <c r="L194" s="51">
        <v>270.12</v>
      </c>
      <c r="M194" s="26">
        <v>539</v>
      </c>
      <c r="N194" s="31">
        <v>16</v>
      </c>
      <c r="O194" s="29">
        <v>0.7</v>
      </c>
      <c r="P194" s="27">
        <v>13.75</v>
      </c>
      <c r="Q194" s="51">
        <v>298.7</v>
      </c>
      <c r="R194" s="26">
        <v>188</v>
      </c>
      <c r="S194" s="31">
        <v>97.4</v>
      </c>
      <c r="T194" s="29">
        <v>4.0999999999999996</v>
      </c>
      <c r="U194" s="33">
        <v>1.47</v>
      </c>
      <c r="V194" s="27">
        <v>35.200000000000003</v>
      </c>
      <c r="W194" s="115"/>
      <c r="X194" s="125"/>
      <c r="Y194" s="125"/>
      <c r="Z194" s="125"/>
      <c r="AA194" s="126"/>
    </row>
    <row r="195" spans="1:27" s="26" customFormat="1" x14ac:dyDescent="0.15">
      <c r="A195" s="23">
        <v>2014</v>
      </c>
      <c r="B195" s="34">
        <v>11</v>
      </c>
      <c r="C195" s="89"/>
      <c r="D195" s="24"/>
      <c r="E195" s="17"/>
      <c r="F195" s="18"/>
      <c r="G195" s="18"/>
      <c r="H195" s="44">
        <v>1832</v>
      </c>
      <c r="I195" s="52">
        <v>18.2</v>
      </c>
      <c r="J195" s="52">
        <v>1.2</v>
      </c>
      <c r="K195" s="47">
        <v>17.14</v>
      </c>
      <c r="L195" s="51">
        <v>269.12</v>
      </c>
      <c r="M195" s="26">
        <v>542</v>
      </c>
      <c r="N195" s="32">
        <v>16.899999999999999</v>
      </c>
      <c r="O195" s="29">
        <v>0.8</v>
      </c>
      <c r="P195" s="27">
        <v>13.49</v>
      </c>
      <c r="Q195" s="51">
        <v>296.14999999999998</v>
      </c>
      <c r="R195" s="26">
        <v>190</v>
      </c>
      <c r="S195" s="32">
        <v>99.3</v>
      </c>
      <c r="T195" s="29">
        <v>5</v>
      </c>
      <c r="U195" s="27">
        <v>1.7</v>
      </c>
      <c r="V195" s="33">
        <v>33.979999999999997</v>
      </c>
      <c r="W195" s="115"/>
      <c r="X195" s="125"/>
      <c r="Y195" s="125"/>
      <c r="Z195" s="125"/>
      <c r="AA195" s="126"/>
    </row>
    <row r="196" spans="1:27" s="26" customFormat="1" x14ac:dyDescent="0.15">
      <c r="A196" s="23">
        <v>2014</v>
      </c>
      <c r="B196" s="34">
        <v>12</v>
      </c>
      <c r="C196" s="89"/>
      <c r="D196" s="24"/>
      <c r="E196" s="17"/>
      <c r="F196" s="18"/>
      <c r="G196" s="18"/>
      <c r="H196" s="44">
        <v>1848</v>
      </c>
      <c r="I196" s="53">
        <v>18.5</v>
      </c>
      <c r="J196" s="52">
        <v>1.2</v>
      </c>
      <c r="K196" s="47">
        <v>16.989999999999998</v>
      </c>
      <c r="L196" s="51">
        <v>266.89</v>
      </c>
      <c r="M196" s="34">
        <v>533</v>
      </c>
      <c r="N196" s="32">
        <v>16.8</v>
      </c>
      <c r="O196" s="29">
        <v>0.8</v>
      </c>
      <c r="P196" s="33">
        <v>13.78</v>
      </c>
      <c r="Q196" s="51">
        <v>298.89999999999998</v>
      </c>
      <c r="R196" s="34">
        <v>187</v>
      </c>
      <c r="S196" s="32">
        <v>111.5</v>
      </c>
      <c r="T196" s="29">
        <v>4.3</v>
      </c>
      <c r="U196" s="33">
        <v>1.35</v>
      </c>
      <c r="V196" s="27">
        <v>34.619999999999997</v>
      </c>
      <c r="W196" s="115"/>
      <c r="X196" s="125"/>
      <c r="Y196" s="125"/>
      <c r="Z196" s="125"/>
      <c r="AA196" s="126"/>
    </row>
    <row r="197" spans="1:27" s="26" customFormat="1" x14ac:dyDescent="0.15">
      <c r="A197" s="23">
        <v>2015</v>
      </c>
      <c r="B197" s="34">
        <v>1</v>
      </c>
      <c r="C197" s="89"/>
      <c r="D197" s="24"/>
      <c r="E197" s="17"/>
      <c r="F197" s="18"/>
      <c r="G197" s="18"/>
      <c r="H197" s="44">
        <v>1856</v>
      </c>
      <c r="I197" s="53">
        <v>18.7</v>
      </c>
      <c r="J197" s="52">
        <v>1.2</v>
      </c>
      <c r="K197" s="47">
        <v>16.829999999999998</v>
      </c>
      <c r="L197" s="51">
        <v>264.83</v>
      </c>
      <c r="M197" s="34">
        <v>539</v>
      </c>
      <c r="N197" s="32">
        <v>16.8</v>
      </c>
      <c r="O197" s="29">
        <v>0.8</v>
      </c>
      <c r="P197" s="33">
        <v>13.54</v>
      </c>
      <c r="Q197" s="51">
        <v>293.06</v>
      </c>
      <c r="R197" s="34">
        <v>202</v>
      </c>
      <c r="S197" s="32">
        <v>95.7</v>
      </c>
      <c r="T197" s="29">
        <v>5.0999999999999996</v>
      </c>
      <c r="U197" s="33">
        <v>1.8</v>
      </c>
      <c r="V197" s="27">
        <v>33.68</v>
      </c>
      <c r="W197" s="115"/>
      <c r="X197" s="125"/>
      <c r="Y197" s="125"/>
      <c r="Z197" s="125"/>
      <c r="AA197" s="126"/>
    </row>
    <row r="198" spans="1:27" s="26" customFormat="1" x14ac:dyDescent="0.15">
      <c r="A198" s="23">
        <v>2015</v>
      </c>
      <c r="B198" s="34">
        <v>2</v>
      </c>
      <c r="C198" s="89"/>
      <c r="D198" s="24"/>
      <c r="E198" s="17"/>
      <c r="F198" s="18"/>
      <c r="G198" s="18"/>
      <c r="H198" s="44">
        <v>1851</v>
      </c>
      <c r="I198" s="53">
        <v>19.7</v>
      </c>
      <c r="J198" s="52">
        <v>1.2</v>
      </c>
      <c r="K198" s="47">
        <v>16.77</v>
      </c>
      <c r="L198" s="51">
        <v>264.06</v>
      </c>
      <c r="M198" s="34">
        <v>548</v>
      </c>
      <c r="N198" s="32">
        <v>16.899999999999999</v>
      </c>
      <c r="O198" s="29">
        <v>0.8</v>
      </c>
      <c r="P198" s="33">
        <v>13.49</v>
      </c>
      <c r="Q198" s="51">
        <v>289.31</v>
      </c>
      <c r="R198" s="34">
        <v>195</v>
      </c>
      <c r="S198" s="32">
        <v>114.6</v>
      </c>
      <c r="T198" s="29">
        <v>5.4</v>
      </c>
      <c r="U198" s="33">
        <v>1.49</v>
      </c>
      <c r="V198" s="27">
        <v>31.84</v>
      </c>
      <c r="W198" s="115"/>
      <c r="X198" s="125"/>
      <c r="Y198" s="125"/>
      <c r="Z198" s="125"/>
      <c r="AA198" s="126"/>
    </row>
    <row r="199" spans="1:27" s="26" customFormat="1" x14ac:dyDescent="0.15">
      <c r="A199" s="23">
        <v>2015</v>
      </c>
      <c r="B199" s="34">
        <v>3</v>
      </c>
      <c r="C199" s="89"/>
      <c r="D199" s="24"/>
      <c r="E199" s="17"/>
      <c r="F199" s="18"/>
      <c r="G199" s="18"/>
      <c r="H199" s="44">
        <v>1867</v>
      </c>
      <c r="I199" s="53">
        <v>19.7</v>
      </c>
      <c r="J199" s="52">
        <v>1.3</v>
      </c>
      <c r="K199" s="47">
        <v>16.600000000000001</v>
      </c>
      <c r="L199" s="51">
        <v>260.05</v>
      </c>
      <c r="M199" s="26">
        <v>538</v>
      </c>
      <c r="N199" s="32">
        <v>17.7</v>
      </c>
      <c r="O199" s="29">
        <v>0.8</v>
      </c>
      <c r="P199" s="33">
        <v>13.1</v>
      </c>
      <c r="Q199" s="51">
        <v>289.92</v>
      </c>
      <c r="R199" s="26">
        <v>199</v>
      </c>
      <c r="S199" s="32">
        <v>110.3</v>
      </c>
      <c r="T199" s="29">
        <v>4.9000000000000004</v>
      </c>
      <c r="U199" s="33">
        <v>1.52</v>
      </c>
      <c r="V199" s="27">
        <v>34.380000000000003</v>
      </c>
      <c r="W199" s="115"/>
      <c r="X199" s="125"/>
      <c r="Y199" s="125"/>
      <c r="Z199" s="125"/>
      <c r="AA199" s="126"/>
    </row>
    <row r="200" spans="1:27" s="26" customFormat="1" x14ac:dyDescent="0.15">
      <c r="A200" s="23">
        <v>2015</v>
      </c>
      <c r="B200" s="34">
        <v>4</v>
      </c>
      <c r="C200" s="89"/>
      <c r="D200" s="24"/>
      <c r="E200" s="17"/>
      <c r="F200" s="18"/>
      <c r="G200" s="18"/>
      <c r="H200" s="44">
        <v>1873</v>
      </c>
      <c r="I200" s="53">
        <v>20.100000000000001</v>
      </c>
      <c r="J200" s="52">
        <v>1.3</v>
      </c>
      <c r="K200" s="47">
        <v>16.38</v>
      </c>
      <c r="L200" s="51">
        <v>257.10000000000002</v>
      </c>
      <c r="M200" s="26">
        <v>537</v>
      </c>
      <c r="N200" s="32">
        <v>18</v>
      </c>
      <c r="O200" s="29">
        <v>0.8</v>
      </c>
      <c r="P200" s="33">
        <v>13.02</v>
      </c>
      <c r="Q200" s="51">
        <v>289.07</v>
      </c>
      <c r="R200" s="26">
        <v>207</v>
      </c>
      <c r="S200" s="32">
        <v>90.3</v>
      </c>
      <c r="T200" s="29">
        <v>5.3</v>
      </c>
      <c r="U200" s="33">
        <v>1.99</v>
      </c>
      <c r="V200" s="27">
        <v>33.840000000000003</v>
      </c>
      <c r="W200" s="115"/>
      <c r="X200" s="125"/>
      <c r="Y200" s="125"/>
      <c r="Z200" s="125"/>
      <c r="AA200" s="126"/>
    </row>
    <row r="201" spans="1:27" s="26" customFormat="1" x14ac:dyDescent="0.15">
      <c r="A201" s="23">
        <v>2015</v>
      </c>
      <c r="B201" s="34">
        <v>5</v>
      </c>
      <c r="C201" s="89"/>
      <c r="D201" s="24"/>
      <c r="E201" s="17"/>
      <c r="F201" s="18"/>
      <c r="G201" s="18"/>
      <c r="H201" s="44">
        <v>1877</v>
      </c>
      <c r="I201" s="53">
        <v>20.8</v>
      </c>
      <c r="J201" s="52">
        <v>1.3</v>
      </c>
      <c r="K201" s="47">
        <v>16.41</v>
      </c>
      <c r="L201" s="51">
        <v>257.02999999999997</v>
      </c>
      <c r="M201" s="34">
        <v>546</v>
      </c>
      <c r="N201" s="32">
        <v>18.3</v>
      </c>
      <c r="O201" s="29">
        <v>0.8</v>
      </c>
      <c r="P201" s="33">
        <v>13.01</v>
      </c>
      <c r="Q201" s="51">
        <v>286.29000000000002</v>
      </c>
      <c r="R201" s="34">
        <v>209</v>
      </c>
      <c r="S201" s="32">
        <v>99.2</v>
      </c>
      <c r="T201" s="29">
        <v>6.2</v>
      </c>
      <c r="U201" s="33">
        <v>2.0299999999999998</v>
      </c>
      <c r="V201" s="27">
        <v>32.78</v>
      </c>
      <c r="W201" s="115"/>
      <c r="X201" s="125"/>
      <c r="Y201" s="125"/>
      <c r="Z201" s="125"/>
      <c r="AA201" s="126"/>
    </row>
    <row r="202" spans="1:27" s="26" customFormat="1" x14ac:dyDescent="0.15">
      <c r="A202" s="23">
        <v>2015</v>
      </c>
      <c r="B202" s="34">
        <v>6</v>
      </c>
      <c r="C202" s="89"/>
      <c r="D202" s="24"/>
      <c r="E202" s="17"/>
      <c r="F202" s="18"/>
      <c r="G202" s="18"/>
      <c r="H202" s="44">
        <v>1881</v>
      </c>
      <c r="I202" s="53">
        <v>18.899999999999999</v>
      </c>
      <c r="J202" s="52">
        <v>1.2</v>
      </c>
      <c r="K202" s="47">
        <v>17.8</v>
      </c>
      <c r="L202" s="51">
        <v>280.33999999999997</v>
      </c>
      <c r="M202" s="26">
        <v>545</v>
      </c>
      <c r="N202" s="32">
        <v>15.4</v>
      </c>
      <c r="O202" s="29">
        <v>0.8</v>
      </c>
      <c r="P202" s="33">
        <v>15.56</v>
      </c>
      <c r="Q202" s="51">
        <v>304.14</v>
      </c>
      <c r="R202" s="26">
        <v>209</v>
      </c>
      <c r="S202" s="32">
        <v>91.5</v>
      </c>
      <c r="T202" s="29">
        <v>5.7</v>
      </c>
      <c r="U202" s="33">
        <v>2.09</v>
      </c>
      <c r="V202" s="27">
        <v>33.840000000000003</v>
      </c>
      <c r="W202" s="115"/>
      <c r="X202" s="125"/>
      <c r="Y202" s="125"/>
      <c r="Z202" s="125"/>
      <c r="AA202" s="126"/>
    </row>
    <row r="203" spans="1:27" s="26" customFormat="1" x14ac:dyDescent="0.15">
      <c r="A203" s="23">
        <v>2015</v>
      </c>
      <c r="B203" s="34">
        <v>7</v>
      </c>
      <c r="C203" s="89"/>
      <c r="D203" s="24"/>
      <c r="E203" s="17"/>
      <c r="F203" s="18"/>
      <c r="G203" s="18"/>
      <c r="H203" s="44">
        <v>1884</v>
      </c>
      <c r="I203" s="53">
        <v>19.3</v>
      </c>
      <c r="J203" s="52">
        <v>1.2</v>
      </c>
      <c r="K203" s="47">
        <v>17.54</v>
      </c>
      <c r="L203" s="51">
        <v>277.08999999999997</v>
      </c>
      <c r="M203" s="26">
        <v>543</v>
      </c>
      <c r="N203" s="32">
        <v>15.5</v>
      </c>
      <c r="O203" s="29">
        <v>0.8</v>
      </c>
      <c r="P203" s="33">
        <v>15.48</v>
      </c>
      <c r="Q203" s="51">
        <v>301.58999999999997</v>
      </c>
      <c r="R203" s="26">
        <v>209</v>
      </c>
      <c r="S203" s="32">
        <v>85.2</v>
      </c>
      <c r="T203" s="29">
        <v>5.9</v>
      </c>
      <c r="U203" s="33">
        <v>2.33</v>
      </c>
      <c r="V203" s="27">
        <v>33.81</v>
      </c>
      <c r="W203" s="115"/>
      <c r="X203" s="125"/>
      <c r="Y203" s="125"/>
      <c r="Z203" s="125"/>
      <c r="AA203" s="126"/>
    </row>
    <row r="204" spans="1:27" s="26" customFormat="1" x14ac:dyDescent="0.15">
      <c r="A204" s="23">
        <v>2015</v>
      </c>
      <c r="B204" s="34">
        <v>8</v>
      </c>
      <c r="C204" s="89"/>
      <c r="D204" s="24"/>
      <c r="E204" s="17"/>
      <c r="F204" s="18"/>
      <c r="G204" s="18"/>
      <c r="H204" s="44">
        <v>1890</v>
      </c>
      <c r="I204" s="53">
        <v>18.3</v>
      </c>
      <c r="J204" s="52">
        <v>1.2</v>
      </c>
      <c r="K204" s="47">
        <v>17.440000000000001</v>
      </c>
      <c r="L204" s="51">
        <v>276.20999999999998</v>
      </c>
      <c r="M204" s="34">
        <v>541</v>
      </c>
      <c r="N204" s="32">
        <v>14.6</v>
      </c>
      <c r="O204" s="29">
        <v>0.7</v>
      </c>
      <c r="P204" s="33">
        <v>15.34</v>
      </c>
      <c r="Q204" s="51">
        <v>300.87</v>
      </c>
      <c r="R204" s="34">
        <v>207</v>
      </c>
      <c r="S204" s="32">
        <v>66.2</v>
      </c>
      <c r="T204" s="29">
        <v>5</v>
      </c>
      <c r="U204" s="33">
        <v>2.4300000000000002</v>
      </c>
      <c r="V204" s="27">
        <v>32.15</v>
      </c>
      <c r="W204" s="115"/>
      <c r="X204" s="125"/>
      <c r="Y204" s="125"/>
      <c r="Z204" s="125"/>
      <c r="AA204" s="126"/>
    </row>
    <row r="205" spans="1:27" s="26" customFormat="1" x14ac:dyDescent="0.15">
      <c r="A205" s="23">
        <v>2015</v>
      </c>
      <c r="B205" s="34">
        <v>9</v>
      </c>
      <c r="C205" s="89"/>
      <c r="D205" s="24"/>
      <c r="E205" s="17"/>
      <c r="F205" s="18"/>
      <c r="G205" s="18"/>
      <c r="H205" s="44">
        <v>1891</v>
      </c>
      <c r="I205" s="53">
        <v>17</v>
      </c>
      <c r="J205" s="52">
        <v>1.1000000000000001</v>
      </c>
      <c r="K205" s="47">
        <v>17.09</v>
      </c>
      <c r="L205" s="51">
        <v>270.33999999999997</v>
      </c>
      <c r="M205" s="26">
        <v>541</v>
      </c>
      <c r="N205" s="29">
        <v>13.9</v>
      </c>
      <c r="O205" s="29">
        <v>0.7</v>
      </c>
      <c r="P205" s="33">
        <v>15.29</v>
      </c>
      <c r="Q205" s="51">
        <v>297.54000000000002</v>
      </c>
      <c r="R205" s="26">
        <v>211</v>
      </c>
      <c r="S205" s="29">
        <v>56.2</v>
      </c>
      <c r="T205" s="29">
        <v>4.5</v>
      </c>
      <c r="U205" s="33">
        <v>2.66</v>
      </c>
      <c r="V205" s="27">
        <v>33.58</v>
      </c>
      <c r="W205" s="115"/>
      <c r="X205" s="125"/>
      <c r="Y205" s="125"/>
      <c r="Z205" s="125"/>
      <c r="AA205" s="126"/>
    </row>
    <row r="206" spans="1:27" s="26" customFormat="1" x14ac:dyDescent="0.15">
      <c r="A206" s="23">
        <v>2015</v>
      </c>
      <c r="B206" s="34">
        <v>10</v>
      </c>
      <c r="C206" s="89"/>
      <c r="D206" s="24"/>
      <c r="E206" s="17"/>
      <c r="F206" s="18"/>
      <c r="G206" s="18"/>
      <c r="H206" s="44">
        <v>1899</v>
      </c>
      <c r="I206" s="53">
        <v>18.3</v>
      </c>
      <c r="J206" s="52">
        <v>1.2</v>
      </c>
      <c r="K206" s="47">
        <v>16.829999999999998</v>
      </c>
      <c r="L206" s="51">
        <v>266</v>
      </c>
      <c r="M206" s="26">
        <v>539</v>
      </c>
      <c r="N206" s="29">
        <v>14</v>
      </c>
      <c r="O206" s="29">
        <v>0.7</v>
      </c>
      <c r="P206" s="33">
        <v>15.26</v>
      </c>
      <c r="Q206" s="51">
        <v>294.52</v>
      </c>
      <c r="R206" s="26">
        <v>214</v>
      </c>
      <c r="S206" s="29">
        <v>57.9</v>
      </c>
      <c r="T206" s="29">
        <v>4.7</v>
      </c>
      <c r="U206" s="33">
        <v>2.86</v>
      </c>
      <c r="V206" s="27">
        <v>35.54</v>
      </c>
      <c r="W206" s="115"/>
      <c r="X206" s="125"/>
      <c r="Y206" s="125"/>
      <c r="Z206" s="125"/>
      <c r="AA206" s="126"/>
    </row>
    <row r="207" spans="1:27" s="26" customFormat="1" x14ac:dyDescent="0.15">
      <c r="A207" s="23">
        <v>2015</v>
      </c>
      <c r="B207" s="34">
        <v>11</v>
      </c>
      <c r="C207" s="89"/>
      <c r="D207" s="24"/>
      <c r="E207" s="17"/>
      <c r="F207" s="18"/>
      <c r="G207" s="18"/>
      <c r="H207" s="44">
        <v>1908</v>
      </c>
      <c r="I207" s="53">
        <v>18.899999999999999</v>
      </c>
      <c r="J207" s="52">
        <v>1.2</v>
      </c>
      <c r="K207" s="47">
        <v>16.809999999999999</v>
      </c>
      <c r="L207" s="51">
        <v>265.39</v>
      </c>
      <c r="M207" s="26">
        <v>539</v>
      </c>
      <c r="N207" s="31">
        <v>14.1</v>
      </c>
      <c r="O207" s="29">
        <v>0.7</v>
      </c>
      <c r="P207" s="33">
        <v>14.97</v>
      </c>
      <c r="Q207" s="51">
        <v>290.20999999999998</v>
      </c>
      <c r="R207" s="26">
        <v>213</v>
      </c>
      <c r="S207" s="32">
        <v>59</v>
      </c>
      <c r="T207" s="29">
        <v>4.7</v>
      </c>
      <c r="U207" s="33">
        <v>2.78</v>
      </c>
      <c r="V207" s="27">
        <v>35.04</v>
      </c>
      <c r="W207" s="115"/>
      <c r="X207" s="125"/>
      <c r="Y207" s="125"/>
      <c r="Z207" s="125"/>
      <c r="AA207" s="126"/>
    </row>
    <row r="208" spans="1:27" s="26" customFormat="1" x14ac:dyDescent="0.15">
      <c r="A208" s="23">
        <v>2015</v>
      </c>
      <c r="B208" s="34">
        <v>12</v>
      </c>
      <c r="C208" s="89"/>
      <c r="D208" s="24"/>
      <c r="E208" s="17"/>
      <c r="F208" s="18"/>
      <c r="G208" s="18"/>
      <c r="H208" s="44">
        <v>1926</v>
      </c>
      <c r="I208" s="53">
        <v>18.5</v>
      </c>
      <c r="J208" s="52">
        <v>1.2</v>
      </c>
      <c r="K208" s="47">
        <v>16.63</v>
      </c>
      <c r="L208" s="51">
        <v>263.27</v>
      </c>
      <c r="M208" s="26">
        <v>536</v>
      </c>
      <c r="N208" s="32">
        <v>14.4</v>
      </c>
      <c r="O208" s="29">
        <v>0.7</v>
      </c>
      <c r="P208" s="33">
        <v>14.45</v>
      </c>
      <c r="Q208" s="51">
        <v>289.04000000000002</v>
      </c>
      <c r="R208" s="26">
        <v>210</v>
      </c>
      <c r="S208" s="32">
        <v>59.5</v>
      </c>
      <c r="T208" s="29">
        <v>4.4000000000000004</v>
      </c>
      <c r="U208" s="33">
        <v>2.7</v>
      </c>
      <c r="V208" s="27">
        <v>36.520000000000003</v>
      </c>
      <c r="W208" s="115"/>
      <c r="X208" s="125"/>
      <c r="Y208" s="125"/>
      <c r="Z208" s="125"/>
      <c r="AA208" s="126"/>
    </row>
    <row r="209" spans="1:27" s="26" customFormat="1" x14ac:dyDescent="0.15">
      <c r="A209" s="23">
        <v>2016</v>
      </c>
      <c r="B209" s="34">
        <v>1</v>
      </c>
      <c r="C209" s="89"/>
      <c r="D209" s="24"/>
      <c r="E209" s="17"/>
      <c r="F209" s="18"/>
      <c r="G209" s="18"/>
      <c r="H209" s="44">
        <v>1928</v>
      </c>
      <c r="I209" s="53">
        <v>17.2</v>
      </c>
      <c r="J209" s="52">
        <v>1.1000000000000001</v>
      </c>
      <c r="K209" s="47">
        <v>16.47</v>
      </c>
      <c r="L209" s="51">
        <v>260.85000000000002</v>
      </c>
      <c r="M209" s="26">
        <v>542</v>
      </c>
      <c r="N209" s="32">
        <v>13.8</v>
      </c>
      <c r="O209" s="29">
        <v>0.7</v>
      </c>
      <c r="P209" s="33">
        <v>14.04</v>
      </c>
      <c r="Q209" s="51">
        <v>280.58</v>
      </c>
      <c r="R209" s="26">
        <v>219</v>
      </c>
      <c r="S209" s="32">
        <v>57</v>
      </c>
      <c r="T209" s="29">
        <v>4.3</v>
      </c>
      <c r="U209" s="33">
        <v>2.64</v>
      </c>
      <c r="V209" s="27">
        <v>34.950000000000003</v>
      </c>
      <c r="W209" s="115"/>
      <c r="X209" s="125"/>
      <c r="Y209" s="125"/>
      <c r="Z209" s="125"/>
      <c r="AA209" s="126"/>
    </row>
    <row r="210" spans="1:27" s="26" customFormat="1" x14ac:dyDescent="0.15">
      <c r="A210" s="23">
        <v>2016</v>
      </c>
      <c r="B210" s="34">
        <v>2</v>
      </c>
      <c r="C210" s="89"/>
      <c r="D210" s="24"/>
      <c r="E210" s="17"/>
      <c r="F210" s="18"/>
      <c r="G210" s="18"/>
      <c r="H210" s="44">
        <v>1933</v>
      </c>
      <c r="I210" s="53">
        <v>15.8</v>
      </c>
      <c r="J210" s="52">
        <v>1</v>
      </c>
      <c r="K210" s="47">
        <v>16.3</v>
      </c>
      <c r="L210" s="51">
        <v>259.45999999999998</v>
      </c>
      <c r="M210" s="26">
        <v>542</v>
      </c>
      <c r="N210" s="32">
        <v>13</v>
      </c>
      <c r="O210" s="29">
        <v>0.7</v>
      </c>
      <c r="P210" s="33">
        <v>14.18</v>
      </c>
      <c r="Q210" s="51">
        <v>280.72000000000003</v>
      </c>
      <c r="R210" s="26">
        <v>215</v>
      </c>
      <c r="S210" s="32">
        <v>54.3</v>
      </c>
      <c r="T210" s="29">
        <v>4</v>
      </c>
      <c r="U210" s="33">
        <v>2.6</v>
      </c>
      <c r="V210" s="27">
        <v>35.090000000000003</v>
      </c>
      <c r="W210" s="115"/>
      <c r="X210" s="125"/>
      <c r="Y210" s="125"/>
      <c r="Z210" s="125"/>
      <c r="AA210" s="126"/>
    </row>
    <row r="211" spans="1:27" s="26" customFormat="1" x14ac:dyDescent="0.15">
      <c r="A211" s="23">
        <v>2016</v>
      </c>
      <c r="B211" s="34">
        <v>3</v>
      </c>
      <c r="C211" s="89"/>
      <c r="D211" s="24"/>
      <c r="E211" s="17"/>
      <c r="F211" s="18"/>
      <c r="G211" s="18"/>
      <c r="H211" s="44">
        <v>1936</v>
      </c>
      <c r="I211" s="53">
        <v>16.7</v>
      </c>
      <c r="J211" s="52">
        <v>1</v>
      </c>
      <c r="K211" s="47">
        <v>16.04</v>
      </c>
      <c r="L211" s="51">
        <v>257.02</v>
      </c>
      <c r="M211" s="26">
        <v>538</v>
      </c>
      <c r="N211" s="32">
        <v>13.2</v>
      </c>
      <c r="O211" s="29">
        <v>0.7</v>
      </c>
      <c r="P211" s="33">
        <v>14.21</v>
      </c>
      <c r="Q211" s="51">
        <v>280.8</v>
      </c>
      <c r="R211" s="26">
        <v>212</v>
      </c>
      <c r="S211" s="32">
        <v>75.5</v>
      </c>
      <c r="T211" s="29">
        <v>4.8</v>
      </c>
      <c r="U211" s="33">
        <v>2.29</v>
      </c>
      <c r="V211" s="27">
        <v>36.14</v>
      </c>
      <c r="W211" s="115"/>
      <c r="X211" s="125"/>
      <c r="Y211" s="125"/>
      <c r="Z211" s="125"/>
      <c r="AA211" s="126"/>
    </row>
    <row r="212" spans="1:27" s="26" customFormat="1" x14ac:dyDescent="0.15">
      <c r="A212" s="23">
        <v>2016</v>
      </c>
      <c r="B212" s="34">
        <v>4</v>
      </c>
      <c r="C212" s="89"/>
      <c r="D212" s="24"/>
      <c r="E212" s="17"/>
      <c r="F212" s="18"/>
      <c r="G212" s="18"/>
      <c r="H212" s="44">
        <v>1940</v>
      </c>
      <c r="I212" s="53">
        <v>16.600000000000001</v>
      </c>
      <c r="J212" s="52">
        <v>1</v>
      </c>
      <c r="K212" s="47">
        <v>15.72</v>
      </c>
      <c r="L212" s="51">
        <v>253.08</v>
      </c>
      <c r="M212" s="26">
        <v>539</v>
      </c>
      <c r="N212" s="32">
        <v>13.1</v>
      </c>
      <c r="O212" s="29">
        <v>0.7</v>
      </c>
      <c r="P212" s="33">
        <v>14.11</v>
      </c>
      <c r="Q212" s="51">
        <v>278.27</v>
      </c>
      <c r="R212" s="26">
        <v>222</v>
      </c>
      <c r="S212" s="32">
        <v>75.8</v>
      </c>
      <c r="T212" s="29">
        <v>5.3</v>
      </c>
      <c r="U212" s="33">
        <v>2.5299999999999998</v>
      </c>
      <c r="V212" s="27">
        <v>36.08</v>
      </c>
      <c r="W212" s="115"/>
      <c r="X212" s="125"/>
      <c r="Y212" s="125"/>
      <c r="Z212" s="125"/>
      <c r="AA212" s="126"/>
    </row>
    <row r="213" spans="1:27" s="26" customFormat="1" x14ac:dyDescent="0.15">
      <c r="A213" s="23">
        <v>2016</v>
      </c>
      <c r="B213" s="34">
        <v>5</v>
      </c>
      <c r="C213" s="89"/>
      <c r="D213" s="24"/>
      <c r="E213" s="17"/>
      <c r="F213" s="18"/>
      <c r="G213" s="18"/>
      <c r="H213" s="44">
        <v>1947</v>
      </c>
      <c r="I213" s="53">
        <v>17.100000000000001</v>
      </c>
      <c r="J213" s="52">
        <v>1.1000000000000001</v>
      </c>
      <c r="K213" s="47">
        <v>15.71</v>
      </c>
      <c r="L213" s="51">
        <v>252.28</v>
      </c>
      <c r="M213" s="26">
        <v>543</v>
      </c>
      <c r="N213" s="32">
        <v>13.8</v>
      </c>
      <c r="O213" s="29">
        <v>0.7</v>
      </c>
      <c r="P213" s="33">
        <v>13.39</v>
      </c>
      <c r="Q213" s="51">
        <v>274.08999999999997</v>
      </c>
      <c r="R213" s="26">
        <v>224</v>
      </c>
      <c r="S213" s="32">
        <v>74.599999999999994</v>
      </c>
      <c r="T213" s="29">
        <v>5.3</v>
      </c>
      <c r="U213" s="33">
        <v>2.56</v>
      </c>
      <c r="V213" s="27">
        <v>35.76</v>
      </c>
      <c r="W213" s="115"/>
      <c r="X213" s="125"/>
      <c r="Y213" s="125"/>
      <c r="Z213" s="125"/>
      <c r="AA213" s="126"/>
    </row>
    <row r="214" spans="1:27" s="26" customFormat="1" x14ac:dyDescent="0.15">
      <c r="A214" s="23">
        <v>2016</v>
      </c>
      <c r="B214" s="34">
        <v>6</v>
      </c>
      <c r="C214" s="89"/>
      <c r="D214" s="24"/>
      <c r="E214" s="17"/>
      <c r="F214" s="18"/>
      <c r="G214" s="18"/>
      <c r="H214" s="44">
        <v>1960</v>
      </c>
      <c r="I214" s="53">
        <v>16</v>
      </c>
      <c r="J214" s="52">
        <v>1</v>
      </c>
      <c r="K214" s="47">
        <v>15.39</v>
      </c>
      <c r="L214" s="51">
        <v>251.5</v>
      </c>
      <c r="M214" s="26">
        <v>534</v>
      </c>
      <c r="N214" s="32">
        <v>14.2</v>
      </c>
      <c r="O214" s="29">
        <v>0.6</v>
      </c>
      <c r="P214" s="33">
        <v>12.4</v>
      </c>
      <c r="Q214" s="51">
        <v>279.33999999999997</v>
      </c>
      <c r="R214" s="26">
        <v>222</v>
      </c>
      <c r="S214" s="32">
        <v>63.8</v>
      </c>
      <c r="T214" s="29">
        <v>4.2</v>
      </c>
      <c r="U214" s="33">
        <v>2.58</v>
      </c>
      <c r="V214" s="27">
        <v>38.840000000000003</v>
      </c>
      <c r="W214" s="115"/>
      <c r="X214" s="125"/>
      <c r="Y214" s="125"/>
      <c r="Z214" s="125"/>
      <c r="AA214" s="126"/>
    </row>
    <row r="215" spans="1:27" s="26" customFormat="1" x14ac:dyDescent="0.15">
      <c r="A215" s="23">
        <v>2016</v>
      </c>
      <c r="B215" s="34">
        <v>7</v>
      </c>
      <c r="C215" s="89"/>
      <c r="D215" s="24"/>
      <c r="E215" s="17"/>
      <c r="F215" s="18"/>
      <c r="G215" s="18"/>
      <c r="H215" s="44">
        <v>1965</v>
      </c>
      <c r="I215" s="53">
        <v>16.899999999999999</v>
      </c>
      <c r="J215" s="52">
        <v>1</v>
      </c>
      <c r="K215" s="47">
        <v>15.17</v>
      </c>
      <c r="L215" s="51">
        <v>248.23</v>
      </c>
      <c r="M215" s="26">
        <v>530</v>
      </c>
      <c r="N215" s="32">
        <v>14.6</v>
      </c>
      <c r="O215" s="29">
        <v>0.7</v>
      </c>
      <c r="P215" s="33">
        <v>12.47</v>
      </c>
      <c r="Q215" s="51">
        <v>278.75</v>
      </c>
      <c r="R215" s="26">
        <v>228</v>
      </c>
      <c r="S215" s="32">
        <v>59.6</v>
      </c>
      <c r="T215" s="29">
        <v>4.2</v>
      </c>
      <c r="U215" s="33">
        <v>2.73</v>
      </c>
      <c r="V215" s="27">
        <v>38.340000000000003</v>
      </c>
      <c r="W215" s="115"/>
      <c r="X215" s="125"/>
      <c r="Y215" s="125"/>
      <c r="Z215" s="125"/>
      <c r="AA215" s="126"/>
    </row>
    <row r="216" spans="1:27" s="26" customFormat="1" x14ac:dyDescent="0.15">
      <c r="A216" s="23">
        <v>2016</v>
      </c>
      <c r="B216" s="34">
        <v>8</v>
      </c>
      <c r="C216" s="89"/>
      <c r="D216" s="24"/>
      <c r="E216" s="17"/>
      <c r="F216" s="18"/>
      <c r="G216" s="18"/>
      <c r="H216" s="44">
        <v>1966</v>
      </c>
      <c r="I216" s="53">
        <v>16.399999999999999</v>
      </c>
      <c r="J216" s="52">
        <v>1</v>
      </c>
      <c r="K216" s="47">
        <v>15.21</v>
      </c>
      <c r="L216" s="51">
        <v>247.42</v>
      </c>
      <c r="M216" s="26">
        <v>536</v>
      </c>
      <c r="N216" s="32">
        <v>14.9</v>
      </c>
      <c r="O216" s="29">
        <v>0.7</v>
      </c>
      <c r="P216" s="33">
        <v>12.1</v>
      </c>
      <c r="Q216" s="51">
        <v>274.02999999999997</v>
      </c>
      <c r="R216" s="26">
        <v>223</v>
      </c>
      <c r="S216" s="32">
        <v>58.3</v>
      </c>
      <c r="T216" s="29">
        <v>4.4000000000000004</v>
      </c>
      <c r="U216" s="33">
        <v>2.76</v>
      </c>
      <c r="V216" s="27">
        <v>36.89</v>
      </c>
      <c r="W216" s="115"/>
      <c r="X216" s="125"/>
      <c r="Y216" s="125"/>
      <c r="Z216" s="125"/>
      <c r="AA216" s="126"/>
    </row>
    <row r="217" spans="1:27" s="26" customFormat="1" x14ac:dyDescent="0.15">
      <c r="A217" s="23">
        <v>2016</v>
      </c>
      <c r="B217" s="34">
        <v>9</v>
      </c>
      <c r="C217" s="89"/>
      <c r="D217" s="24"/>
      <c r="E217" s="17"/>
      <c r="F217" s="18"/>
      <c r="G217" s="18"/>
      <c r="H217" s="44">
        <v>1970</v>
      </c>
      <c r="I217" s="53">
        <v>16.899999999999999</v>
      </c>
      <c r="J217" s="52">
        <v>1</v>
      </c>
      <c r="K217" s="47">
        <v>14.74</v>
      </c>
      <c r="L217" s="51">
        <v>240.77</v>
      </c>
      <c r="M217" s="26">
        <v>533</v>
      </c>
      <c r="N217" s="32">
        <v>15.8</v>
      </c>
      <c r="O217" s="29">
        <v>0.7</v>
      </c>
      <c r="P217" s="33">
        <v>10.89</v>
      </c>
      <c r="Q217" s="51">
        <v>257.52999999999997</v>
      </c>
      <c r="R217" s="26">
        <v>220</v>
      </c>
      <c r="S217" s="32">
        <v>70.2</v>
      </c>
      <c r="T217" s="29">
        <v>4.5</v>
      </c>
      <c r="U217" s="33">
        <v>2.34</v>
      </c>
      <c r="V217" s="27">
        <v>36.58</v>
      </c>
      <c r="W217" s="115"/>
      <c r="X217" s="125"/>
      <c r="Y217" s="125"/>
      <c r="Z217" s="125"/>
      <c r="AA217" s="126"/>
    </row>
    <row r="218" spans="1:27" s="26" customFormat="1" x14ac:dyDescent="0.15">
      <c r="A218" s="23">
        <v>2016</v>
      </c>
      <c r="B218" s="34">
        <v>10</v>
      </c>
      <c r="C218" s="89"/>
      <c r="D218" s="24"/>
      <c r="E218" s="17"/>
      <c r="F218" s="18"/>
      <c r="G218" s="18"/>
      <c r="H218" s="44">
        <v>1975</v>
      </c>
      <c r="I218" s="53">
        <v>17.899999999999999</v>
      </c>
      <c r="J218" s="52">
        <v>1.1000000000000001</v>
      </c>
      <c r="K218" s="47">
        <v>14.48</v>
      </c>
      <c r="L218" s="51">
        <v>236.78</v>
      </c>
      <c r="M218" s="26">
        <v>532</v>
      </c>
      <c r="N218" s="32">
        <v>16.5</v>
      </c>
      <c r="O218" s="29">
        <v>0.7</v>
      </c>
      <c r="P218" s="33">
        <v>10.75</v>
      </c>
      <c r="Q218" s="51">
        <v>255.11</v>
      </c>
      <c r="R218" s="26">
        <v>224</v>
      </c>
      <c r="S218" s="32">
        <v>75.599999999999994</v>
      </c>
      <c r="T218" s="29">
        <v>5</v>
      </c>
      <c r="U218" s="33">
        <v>2.37</v>
      </c>
      <c r="V218" s="27">
        <v>35.869999999999997</v>
      </c>
      <c r="W218" s="115"/>
      <c r="X218" s="125"/>
      <c r="Y218" s="125"/>
      <c r="Z218" s="125"/>
      <c r="AA218" s="126"/>
    </row>
    <row r="219" spans="1:27" s="26" customFormat="1" x14ac:dyDescent="0.15">
      <c r="A219" s="23">
        <v>2016</v>
      </c>
      <c r="B219" s="34">
        <v>11</v>
      </c>
      <c r="C219" s="89"/>
      <c r="D219" s="24"/>
      <c r="E219" s="17"/>
      <c r="F219" s="18"/>
      <c r="G219" s="18"/>
      <c r="H219" s="44">
        <v>1980</v>
      </c>
      <c r="I219" s="53">
        <v>18.899999999999999</v>
      </c>
      <c r="J219" s="52">
        <v>1.1000000000000001</v>
      </c>
      <c r="K219" s="47">
        <v>14.25</v>
      </c>
      <c r="L219" s="51">
        <v>235.88</v>
      </c>
      <c r="M219" s="26">
        <v>533</v>
      </c>
      <c r="N219" s="32">
        <v>17.2</v>
      </c>
      <c r="O219" s="29">
        <v>0.7</v>
      </c>
      <c r="P219" s="33">
        <v>10.68</v>
      </c>
      <c r="Q219" s="51">
        <v>254.45</v>
      </c>
      <c r="R219" s="26">
        <v>221</v>
      </c>
      <c r="S219" s="32">
        <v>76.8</v>
      </c>
      <c r="T219" s="29">
        <v>4.8</v>
      </c>
      <c r="U219" s="33">
        <v>2.2400000000000002</v>
      </c>
      <c r="V219" s="27">
        <v>35.57</v>
      </c>
      <c r="W219" s="115"/>
      <c r="X219" s="125"/>
      <c r="Y219" s="125"/>
      <c r="Z219" s="125"/>
      <c r="AA219" s="126"/>
    </row>
    <row r="220" spans="1:27" s="26" customFormat="1" x14ac:dyDescent="0.15">
      <c r="A220" s="23">
        <v>2016</v>
      </c>
      <c r="B220" s="34">
        <v>12</v>
      </c>
      <c r="C220" s="89"/>
      <c r="D220" s="24"/>
      <c r="E220" s="17"/>
      <c r="F220" s="18"/>
      <c r="G220" s="18"/>
      <c r="H220" s="44">
        <v>1994</v>
      </c>
      <c r="I220" s="53">
        <v>19.600000000000001</v>
      </c>
      <c r="J220" s="52">
        <v>1.2</v>
      </c>
      <c r="K220" s="47">
        <v>14.13</v>
      </c>
      <c r="L220" s="51">
        <v>233.71</v>
      </c>
      <c r="M220" s="26">
        <v>529</v>
      </c>
      <c r="N220" s="32">
        <v>16.600000000000001</v>
      </c>
      <c r="O220" s="29">
        <v>0.7</v>
      </c>
      <c r="P220" s="33">
        <v>11.32</v>
      </c>
      <c r="Q220" s="51">
        <v>254.92</v>
      </c>
      <c r="R220" s="26">
        <v>218</v>
      </c>
      <c r="S220" s="32">
        <v>77.2</v>
      </c>
      <c r="T220" s="29">
        <v>5</v>
      </c>
      <c r="U220" s="33">
        <v>2.35</v>
      </c>
      <c r="V220" s="27">
        <v>36</v>
      </c>
      <c r="W220" s="115"/>
      <c r="X220" s="125"/>
      <c r="Y220" s="125"/>
      <c r="Z220" s="125"/>
      <c r="AA220" s="126"/>
    </row>
    <row r="221" spans="1:27" s="26" customFormat="1" x14ac:dyDescent="0.15">
      <c r="A221" s="23">
        <v>2017</v>
      </c>
      <c r="B221" s="34">
        <v>1</v>
      </c>
      <c r="C221" s="89"/>
      <c r="D221" s="24"/>
      <c r="E221" s="17"/>
      <c r="F221" s="18"/>
      <c r="G221" s="18"/>
      <c r="H221" s="44">
        <v>1991</v>
      </c>
      <c r="I221" s="53">
        <v>19.7</v>
      </c>
      <c r="J221" s="52">
        <v>1.2</v>
      </c>
      <c r="K221" s="47">
        <v>14.02</v>
      </c>
      <c r="L221" s="51">
        <v>232.58</v>
      </c>
      <c r="M221" s="26">
        <v>530</v>
      </c>
      <c r="N221" s="32">
        <v>17.399999999999999</v>
      </c>
      <c r="O221" s="29">
        <v>0.8</v>
      </c>
      <c r="P221" s="33">
        <v>11.11</v>
      </c>
      <c r="Q221" s="51">
        <v>252.64</v>
      </c>
      <c r="R221" s="26">
        <v>227</v>
      </c>
      <c r="S221" s="32">
        <v>79.900000000000006</v>
      </c>
      <c r="T221" s="29">
        <v>5.7</v>
      </c>
      <c r="U221" s="33">
        <v>2.6</v>
      </c>
      <c r="V221" s="27">
        <v>36.229999999999997</v>
      </c>
      <c r="W221" s="115"/>
      <c r="X221" s="125"/>
      <c r="Y221" s="125"/>
      <c r="Z221" s="125"/>
      <c r="AA221" s="126"/>
    </row>
    <row r="222" spans="1:27" s="26" customFormat="1" x14ac:dyDescent="0.15">
      <c r="A222" s="23">
        <v>2017</v>
      </c>
      <c r="B222" s="34">
        <v>2</v>
      </c>
      <c r="C222" s="89"/>
      <c r="D222" s="24"/>
      <c r="E222" s="17"/>
      <c r="F222" s="18"/>
      <c r="G222" s="18"/>
      <c r="H222" s="44">
        <v>1993</v>
      </c>
      <c r="I222" s="53">
        <v>20</v>
      </c>
      <c r="J222" s="52">
        <v>1.2</v>
      </c>
      <c r="K222" s="47">
        <v>13.99</v>
      </c>
      <c r="L222" s="51">
        <v>232.26</v>
      </c>
      <c r="M222" s="26">
        <v>530</v>
      </c>
      <c r="N222" s="32">
        <v>18.399999999999999</v>
      </c>
      <c r="O222" s="29">
        <v>0.8</v>
      </c>
      <c r="P222" s="33">
        <v>10.96</v>
      </c>
      <c r="Q222" s="51">
        <v>252.21</v>
      </c>
      <c r="R222" s="26">
        <v>226</v>
      </c>
      <c r="S222" s="32">
        <v>90.3</v>
      </c>
      <c r="T222" s="29">
        <v>6</v>
      </c>
      <c r="U222" s="33">
        <v>2.41</v>
      </c>
      <c r="V222" s="27">
        <v>36.01</v>
      </c>
      <c r="W222" s="115"/>
      <c r="X222" s="125"/>
      <c r="Y222" s="125"/>
      <c r="Z222" s="125"/>
      <c r="AA222" s="126"/>
    </row>
    <row r="223" spans="1:27" s="26" customFormat="1" x14ac:dyDescent="0.15">
      <c r="A223" s="23">
        <v>2017</v>
      </c>
      <c r="B223" s="34">
        <v>3</v>
      </c>
      <c r="C223" s="89"/>
      <c r="D223" s="24"/>
      <c r="E223" s="17"/>
      <c r="F223" s="18"/>
      <c r="G223" s="18"/>
      <c r="H223" s="44">
        <v>1998</v>
      </c>
      <c r="I223" s="53">
        <v>19.8</v>
      </c>
      <c r="J223" s="52">
        <v>1.2</v>
      </c>
      <c r="K223" s="47">
        <v>13.88</v>
      </c>
      <c r="L223" s="51">
        <v>230.77</v>
      </c>
      <c r="M223" s="26">
        <v>528</v>
      </c>
      <c r="N223" s="32">
        <v>18.2</v>
      </c>
      <c r="O223" s="29">
        <v>0.8</v>
      </c>
      <c r="P223" s="33">
        <v>10.99</v>
      </c>
      <c r="Q223" s="51">
        <v>251.13</v>
      </c>
      <c r="R223" s="26">
        <v>225</v>
      </c>
      <c r="S223" s="32">
        <v>109.7</v>
      </c>
      <c r="T223" s="29">
        <v>5.7</v>
      </c>
      <c r="U223" s="33">
        <v>1.82</v>
      </c>
      <c r="V223" s="27">
        <v>35.270000000000003</v>
      </c>
      <c r="W223" s="115"/>
      <c r="X223" s="125"/>
      <c r="Y223" s="125"/>
      <c r="Z223" s="125"/>
      <c r="AA223" s="126"/>
    </row>
    <row r="224" spans="1:27" s="26" customFormat="1" x14ac:dyDescent="0.15">
      <c r="A224" s="23">
        <v>2017</v>
      </c>
      <c r="B224" s="34">
        <v>4</v>
      </c>
      <c r="C224" s="89"/>
      <c r="D224" s="24"/>
      <c r="E224" s="17"/>
      <c r="F224" s="18"/>
      <c r="G224" s="18"/>
      <c r="H224" s="44">
        <v>2005</v>
      </c>
      <c r="I224" s="53">
        <v>20</v>
      </c>
      <c r="J224" s="52">
        <v>1.2</v>
      </c>
      <c r="K224" s="47">
        <v>13.48</v>
      </c>
      <c r="L224" s="51">
        <v>226.13</v>
      </c>
      <c r="M224" s="34">
        <v>526</v>
      </c>
      <c r="N224" s="32">
        <v>17.8</v>
      </c>
      <c r="O224" s="29">
        <v>0.8</v>
      </c>
      <c r="P224" s="33">
        <v>10.84</v>
      </c>
      <c r="Q224" s="51">
        <v>246.11</v>
      </c>
      <c r="R224" s="34">
        <v>236</v>
      </c>
      <c r="S224" s="32">
        <v>104.5</v>
      </c>
      <c r="T224" s="29">
        <v>5.8</v>
      </c>
      <c r="U224" s="33">
        <v>1.91</v>
      </c>
      <c r="V224" s="27">
        <v>34.18</v>
      </c>
      <c r="W224" s="115"/>
      <c r="X224" s="125"/>
      <c r="Y224" s="125"/>
      <c r="Z224" s="125"/>
      <c r="AA224" s="126"/>
    </row>
    <row r="225" spans="1:27" s="26" customFormat="1" x14ac:dyDescent="0.15">
      <c r="A225" s="23">
        <v>2017</v>
      </c>
      <c r="B225" s="34">
        <v>5</v>
      </c>
      <c r="C225" s="89"/>
      <c r="D225" s="24"/>
      <c r="E225" s="17"/>
      <c r="F225" s="18"/>
      <c r="G225" s="18"/>
      <c r="H225" s="44">
        <v>2007</v>
      </c>
      <c r="I225" s="53">
        <v>20.7</v>
      </c>
      <c r="J225" s="52">
        <v>1.2</v>
      </c>
      <c r="K225" s="47">
        <v>13.54</v>
      </c>
      <c r="L225" s="51">
        <v>226.35</v>
      </c>
      <c r="M225" s="34">
        <v>526</v>
      </c>
      <c r="N225" s="32">
        <v>17.899999999999999</v>
      </c>
      <c r="O225" s="29">
        <v>0.8</v>
      </c>
      <c r="P225" s="33">
        <v>11.11</v>
      </c>
      <c r="Q225" s="51">
        <v>246.37</v>
      </c>
      <c r="R225" s="34">
        <v>238</v>
      </c>
      <c r="S225" s="32">
        <v>104.8</v>
      </c>
      <c r="T225" s="29">
        <v>6.2</v>
      </c>
      <c r="U225" s="33">
        <v>2.0699999999999998</v>
      </c>
      <c r="V225" s="27">
        <v>34.909999999999997</v>
      </c>
      <c r="W225" s="115"/>
      <c r="X225" s="125"/>
      <c r="Y225" s="125"/>
      <c r="Z225" s="125"/>
      <c r="AA225" s="126"/>
    </row>
    <row r="226" spans="1:27" s="26" customFormat="1" x14ac:dyDescent="0.15">
      <c r="A226" s="23">
        <v>2017</v>
      </c>
      <c r="B226" s="34">
        <v>6</v>
      </c>
      <c r="C226" s="89"/>
      <c r="D226" s="24"/>
      <c r="E226" s="17"/>
      <c r="F226" s="18"/>
      <c r="G226" s="18"/>
      <c r="H226" s="44">
        <v>2013</v>
      </c>
      <c r="I226" s="53">
        <v>18.5</v>
      </c>
      <c r="J226" s="52">
        <v>1.2</v>
      </c>
      <c r="K226" s="47">
        <v>15.46</v>
      </c>
      <c r="L226" s="51">
        <v>234.58</v>
      </c>
      <c r="M226" s="26">
        <v>522</v>
      </c>
      <c r="N226" s="32">
        <v>14.8</v>
      </c>
      <c r="O226" s="29">
        <v>0.8</v>
      </c>
      <c r="P226" s="33">
        <v>13.75</v>
      </c>
      <c r="Q226" s="51">
        <v>254.91</v>
      </c>
      <c r="R226" s="26">
        <v>236</v>
      </c>
      <c r="S226" s="32">
        <v>110</v>
      </c>
      <c r="T226" s="29">
        <v>6</v>
      </c>
      <c r="U226" s="33">
        <v>2</v>
      </c>
      <c r="V226" s="27">
        <v>36.96</v>
      </c>
      <c r="W226" s="115"/>
      <c r="X226" s="125"/>
      <c r="Y226" s="125"/>
      <c r="Z226" s="125"/>
      <c r="AA226" s="126"/>
    </row>
    <row r="227" spans="1:27" s="26" customFormat="1" x14ac:dyDescent="0.15">
      <c r="A227" s="23">
        <v>2017</v>
      </c>
      <c r="B227" s="34">
        <v>7</v>
      </c>
      <c r="C227" s="89"/>
      <c r="D227" s="24"/>
      <c r="E227" s="17"/>
      <c r="F227" s="18"/>
      <c r="G227" s="18"/>
      <c r="H227" s="44">
        <v>2016</v>
      </c>
      <c r="I227" s="53">
        <v>18.8</v>
      </c>
      <c r="J227" s="52">
        <v>1.2</v>
      </c>
      <c r="K227" s="47">
        <v>15.35</v>
      </c>
      <c r="L227" s="51">
        <v>233.26</v>
      </c>
      <c r="M227" s="26">
        <v>520</v>
      </c>
      <c r="N227" s="32">
        <v>15.4</v>
      </c>
      <c r="O227" s="29">
        <v>0.8</v>
      </c>
      <c r="P227" s="33">
        <v>13.73</v>
      </c>
      <c r="Q227" s="51">
        <v>254.85</v>
      </c>
      <c r="R227" s="26">
        <v>238</v>
      </c>
      <c r="S227" s="32">
        <v>111.1</v>
      </c>
      <c r="T227" s="29">
        <v>6.1</v>
      </c>
      <c r="U227" s="33">
        <v>2.0099999999999998</v>
      </c>
      <c r="V227" s="27">
        <v>36.71</v>
      </c>
      <c r="W227" s="115"/>
      <c r="X227" s="125"/>
      <c r="Y227" s="125"/>
      <c r="Z227" s="125"/>
      <c r="AA227" s="126"/>
    </row>
    <row r="228" spans="1:27" s="26" customFormat="1" x14ac:dyDescent="0.15">
      <c r="A228" s="23">
        <v>2017</v>
      </c>
      <c r="B228" s="34">
        <v>8</v>
      </c>
      <c r="C228" s="89"/>
      <c r="D228" s="24"/>
      <c r="E228" s="17"/>
      <c r="F228" s="18"/>
      <c r="G228" s="18"/>
      <c r="H228" s="44">
        <v>2019</v>
      </c>
      <c r="I228" s="53">
        <v>19.2</v>
      </c>
      <c r="J228" s="52">
        <v>1.3</v>
      </c>
      <c r="K228" s="47">
        <v>15.25</v>
      </c>
      <c r="L228" s="51">
        <v>232.02</v>
      </c>
      <c r="M228" s="26">
        <v>525</v>
      </c>
      <c r="N228" s="32">
        <v>16.3</v>
      </c>
      <c r="O228" s="29">
        <v>0.9</v>
      </c>
      <c r="P228" s="33">
        <v>13.24</v>
      </c>
      <c r="Q228" s="51">
        <v>251.5</v>
      </c>
      <c r="R228" s="26">
        <v>238</v>
      </c>
      <c r="S228" s="32">
        <v>102.4</v>
      </c>
      <c r="T228" s="29">
        <v>5.8</v>
      </c>
      <c r="U228" s="33">
        <v>2.04</v>
      </c>
      <c r="V228" s="27">
        <v>36.200000000000003</v>
      </c>
      <c r="W228" s="115"/>
      <c r="X228" s="125"/>
      <c r="Y228" s="125"/>
      <c r="Z228" s="125"/>
      <c r="AA228" s="126"/>
    </row>
    <row r="229" spans="1:27" s="26" customFormat="1" x14ac:dyDescent="0.15">
      <c r="A229" s="23">
        <v>2017</v>
      </c>
      <c r="B229" s="34">
        <v>9</v>
      </c>
      <c r="C229" s="89"/>
      <c r="D229" s="24"/>
      <c r="E229" s="17"/>
      <c r="F229" s="18"/>
      <c r="G229" s="18"/>
      <c r="H229" s="44">
        <v>2027</v>
      </c>
      <c r="I229" s="53">
        <v>20.100000000000001</v>
      </c>
      <c r="J229" s="52">
        <v>1.3</v>
      </c>
      <c r="K229" s="47">
        <v>14.05</v>
      </c>
      <c r="L229" s="51">
        <v>211.5</v>
      </c>
      <c r="M229" s="34">
        <v>523</v>
      </c>
      <c r="N229" s="32">
        <v>16.100000000000001</v>
      </c>
      <c r="O229" s="29">
        <v>0.9</v>
      </c>
      <c r="P229" s="33">
        <v>12.3</v>
      </c>
      <c r="Q229" s="51">
        <v>230.98</v>
      </c>
      <c r="R229" s="34">
        <v>236</v>
      </c>
      <c r="S229" s="32">
        <v>102.1</v>
      </c>
      <c r="T229" s="29">
        <v>5.5</v>
      </c>
      <c r="U229" s="33">
        <v>1.94</v>
      </c>
      <c r="V229" s="27">
        <v>35.86</v>
      </c>
      <c r="W229" s="115"/>
      <c r="X229" s="125"/>
      <c r="Y229" s="125"/>
      <c r="Z229" s="125"/>
      <c r="AA229" s="126"/>
    </row>
    <row r="230" spans="1:27" s="26" customFormat="1" x14ac:dyDescent="0.15">
      <c r="A230" s="23">
        <v>2017</v>
      </c>
      <c r="B230" s="34">
        <v>10</v>
      </c>
      <c r="C230" s="89"/>
      <c r="D230" s="24"/>
      <c r="E230" s="17"/>
      <c r="F230" s="18"/>
      <c r="G230" s="18"/>
      <c r="H230" s="44">
        <v>2030</v>
      </c>
      <c r="I230" s="53">
        <v>21.1</v>
      </c>
      <c r="J230" s="52">
        <v>1.4</v>
      </c>
      <c r="K230" s="47">
        <v>13.6</v>
      </c>
      <c r="L230" s="51">
        <v>205.54</v>
      </c>
      <c r="M230" s="26">
        <v>524</v>
      </c>
      <c r="N230" s="32">
        <v>17</v>
      </c>
      <c r="O230" s="29">
        <v>0.9</v>
      </c>
      <c r="P230" s="33">
        <v>11.52</v>
      </c>
      <c r="Q230" s="51">
        <v>219.35</v>
      </c>
      <c r="R230" s="26">
        <v>240</v>
      </c>
      <c r="S230" s="32">
        <v>107.7</v>
      </c>
      <c r="T230" s="29">
        <v>6</v>
      </c>
      <c r="U230" s="33">
        <v>1.99</v>
      </c>
      <c r="V230" s="27">
        <v>35.47</v>
      </c>
      <c r="W230" s="115"/>
      <c r="X230" s="125"/>
      <c r="Y230" s="125"/>
      <c r="Z230" s="125"/>
      <c r="AA230" s="126"/>
    </row>
    <row r="231" spans="1:27" s="26" customFormat="1" x14ac:dyDescent="0.15">
      <c r="A231" s="23">
        <v>2017</v>
      </c>
      <c r="B231" s="34">
        <v>11</v>
      </c>
      <c r="C231" s="89"/>
      <c r="D231" s="24"/>
      <c r="E231" s="17"/>
      <c r="F231" s="18"/>
      <c r="G231" s="18"/>
      <c r="H231" s="44">
        <v>2035</v>
      </c>
      <c r="I231" s="53">
        <v>21.3</v>
      </c>
      <c r="J231" s="52">
        <v>1.4</v>
      </c>
      <c r="K231" s="50">
        <v>13.64</v>
      </c>
      <c r="L231" s="51">
        <v>205.37</v>
      </c>
      <c r="M231" s="26">
        <v>523</v>
      </c>
      <c r="N231" s="31">
        <v>17.399999999999999</v>
      </c>
      <c r="O231" s="29">
        <v>0.9</v>
      </c>
      <c r="P231" s="27">
        <v>11.41</v>
      </c>
      <c r="Q231" s="51">
        <v>217.52</v>
      </c>
      <c r="R231" s="26">
        <v>243</v>
      </c>
      <c r="S231" s="32">
        <v>107.8</v>
      </c>
      <c r="T231" s="29">
        <v>6.3</v>
      </c>
      <c r="U231" s="27">
        <v>2.04</v>
      </c>
      <c r="V231" s="33">
        <v>35.19</v>
      </c>
      <c r="W231" s="115"/>
      <c r="X231" s="125"/>
      <c r="Y231" s="125"/>
      <c r="Z231" s="125"/>
      <c r="AA231" s="126"/>
    </row>
    <row r="232" spans="1:27" s="26" customFormat="1" x14ac:dyDescent="0.15">
      <c r="A232" s="23">
        <v>2017</v>
      </c>
      <c r="B232" s="34">
        <v>12</v>
      </c>
      <c r="C232" s="89"/>
      <c r="D232" s="24"/>
      <c r="E232" s="17"/>
      <c r="F232" s="18"/>
      <c r="G232" s="18"/>
      <c r="H232" s="44">
        <v>2052</v>
      </c>
      <c r="I232" s="53">
        <v>21.7</v>
      </c>
      <c r="J232" s="52">
        <v>1.4</v>
      </c>
      <c r="K232" s="47">
        <v>13.57</v>
      </c>
      <c r="L232" s="51">
        <v>203.54</v>
      </c>
      <c r="M232" s="34">
        <v>513</v>
      </c>
      <c r="N232" s="32">
        <v>17.399999999999999</v>
      </c>
      <c r="O232" s="29">
        <v>0.9</v>
      </c>
      <c r="P232" s="33">
        <v>11.46</v>
      </c>
      <c r="Q232" s="51">
        <v>218.38</v>
      </c>
      <c r="R232" s="34">
        <v>238</v>
      </c>
      <c r="S232" s="32">
        <v>119.8</v>
      </c>
      <c r="T232" s="29">
        <v>6.6</v>
      </c>
      <c r="U232" s="33">
        <v>1.93</v>
      </c>
      <c r="V232" s="27">
        <v>34.950000000000003</v>
      </c>
      <c r="W232" s="115"/>
      <c r="X232" s="125"/>
      <c r="Y232" s="125"/>
      <c r="Z232" s="125"/>
      <c r="AA232" s="126"/>
    </row>
    <row r="233" spans="1:27" s="26" customFormat="1" x14ac:dyDescent="0.15">
      <c r="A233" s="23">
        <v>2018</v>
      </c>
      <c r="B233" s="34">
        <v>1</v>
      </c>
      <c r="C233" s="89"/>
      <c r="D233" s="24"/>
      <c r="E233" s="17"/>
      <c r="F233" s="18"/>
      <c r="G233" s="18"/>
      <c r="H233" s="44">
        <v>2058</v>
      </c>
      <c r="I233" s="53">
        <v>21.9</v>
      </c>
      <c r="J233" s="52">
        <v>1.5</v>
      </c>
      <c r="K233" s="47">
        <v>13.57</v>
      </c>
      <c r="L233" s="51">
        <v>202.98</v>
      </c>
      <c r="M233" s="34">
        <v>518</v>
      </c>
      <c r="N233" s="32">
        <v>18.3</v>
      </c>
      <c r="O233" s="29">
        <v>1</v>
      </c>
      <c r="P233" s="33">
        <v>11.51</v>
      </c>
      <c r="Q233" s="51">
        <v>216.48</v>
      </c>
      <c r="R233" s="34">
        <v>244</v>
      </c>
      <c r="S233" s="32">
        <v>132.4</v>
      </c>
      <c r="T233" s="29">
        <v>7.5</v>
      </c>
      <c r="U233" s="33">
        <v>1.94</v>
      </c>
      <c r="V233" s="27">
        <v>34.39</v>
      </c>
      <c r="W233" s="115"/>
      <c r="X233" s="125"/>
      <c r="Y233" s="125"/>
      <c r="Z233" s="125"/>
      <c r="AA233" s="126"/>
    </row>
    <row r="234" spans="1:27" s="26" customFormat="1" x14ac:dyDescent="0.15">
      <c r="A234" s="23">
        <v>2018</v>
      </c>
      <c r="B234" s="34">
        <v>2</v>
      </c>
      <c r="C234" s="89"/>
      <c r="D234" s="24"/>
      <c r="E234" s="17"/>
      <c r="F234" s="18"/>
      <c r="G234" s="18"/>
      <c r="H234" s="44">
        <v>2059</v>
      </c>
      <c r="I234" s="53">
        <v>21.1</v>
      </c>
      <c r="J234" s="52">
        <v>1.4</v>
      </c>
      <c r="K234" s="47">
        <v>13.5</v>
      </c>
      <c r="L234" s="51">
        <v>201.64</v>
      </c>
      <c r="M234" s="34">
        <v>517</v>
      </c>
      <c r="N234" s="32">
        <v>17.7</v>
      </c>
      <c r="O234" s="29">
        <v>0.9</v>
      </c>
      <c r="P234" s="33">
        <v>11.44</v>
      </c>
      <c r="Q234" s="51">
        <v>214.68</v>
      </c>
      <c r="R234" s="34">
        <v>242</v>
      </c>
      <c r="S234" s="32">
        <v>141.19999999999999</v>
      </c>
      <c r="T234" s="29">
        <v>7</v>
      </c>
      <c r="U234" s="33">
        <v>1.67</v>
      </c>
      <c r="V234" s="27">
        <v>33.78</v>
      </c>
      <c r="W234" s="115"/>
      <c r="X234" s="125"/>
      <c r="Y234" s="125"/>
      <c r="Z234" s="125"/>
      <c r="AA234" s="126"/>
    </row>
    <row r="235" spans="1:27" s="26" customFormat="1" x14ac:dyDescent="0.15">
      <c r="A235" s="23">
        <v>2018</v>
      </c>
      <c r="B235" s="34">
        <v>3</v>
      </c>
      <c r="C235" s="89"/>
      <c r="D235" s="24"/>
      <c r="E235" s="17"/>
      <c r="F235" s="18"/>
      <c r="G235" s="18"/>
      <c r="H235" s="44">
        <v>2074</v>
      </c>
      <c r="I235" s="53">
        <v>20.2</v>
      </c>
      <c r="J235" s="52">
        <v>1.4</v>
      </c>
      <c r="K235" s="47">
        <v>13.61</v>
      </c>
      <c r="L235" s="51">
        <v>199.65</v>
      </c>
      <c r="M235" s="34">
        <v>511</v>
      </c>
      <c r="N235" s="32">
        <v>17.2</v>
      </c>
      <c r="O235" s="29">
        <v>0.9</v>
      </c>
      <c r="P235" s="33">
        <v>11.15</v>
      </c>
      <c r="Q235" s="51">
        <v>213.64</v>
      </c>
      <c r="R235" s="34">
        <v>234</v>
      </c>
      <c r="S235" s="32">
        <v>111.4</v>
      </c>
      <c r="T235" s="29">
        <v>6.7</v>
      </c>
      <c r="U235" s="33">
        <v>2.02</v>
      </c>
      <c r="V235" s="27">
        <v>33.46</v>
      </c>
      <c r="W235" s="115"/>
      <c r="X235" s="125"/>
      <c r="Y235" s="125"/>
      <c r="Z235" s="125"/>
      <c r="AA235" s="126"/>
    </row>
    <row r="236" spans="1:27" s="26" customFormat="1" x14ac:dyDescent="0.15">
      <c r="A236" s="23">
        <v>2018</v>
      </c>
      <c r="B236" s="34">
        <v>4</v>
      </c>
      <c r="C236" s="89"/>
      <c r="D236" s="24"/>
      <c r="E236" s="17"/>
      <c r="F236" s="18"/>
      <c r="G236" s="18"/>
      <c r="H236" s="44">
        <v>2078</v>
      </c>
      <c r="I236" s="53">
        <v>20.7</v>
      </c>
      <c r="J236" s="52">
        <v>1.4</v>
      </c>
      <c r="K236" s="47">
        <v>13.44</v>
      </c>
      <c r="L236" s="51">
        <v>196.15</v>
      </c>
      <c r="M236" s="26">
        <v>511</v>
      </c>
      <c r="N236" s="32">
        <v>17.100000000000001</v>
      </c>
      <c r="O236" s="32">
        <v>0.9</v>
      </c>
      <c r="P236" s="33">
        <v>10.7</v>
      </c>
      <c r="Q236" s="51">
        <v>206.46</v>
      </c>
      <c r="R236" s="26">
        <v>243</v>
      </c>
      <c r="S236" s="32">
        <v>103.5</v>
      </c>
      <c r="T236" s="29">
        <v>6.8</v>
      </c>
      <c r="U236" s="33">
        <v>2.1800000000000002</v>
      </c>
      <c r="V236" s="27">
        <v>33.33</v>
      </c>
      <c r="W236" s="115"/>
      <c r="X236" s="125"/>
      <c r="Y236" s="125"/>
      <c r="Z236" s="125"/>
      <c r="AA236" s="126"/>
    </row>
    <row r="237" spans="1:27" s="26" customFormat="1" x14ac:dyDescent="0.15">
      <c r="A237" s="23">
        <v>2018</v>
      </c>
      <c r="B237" s="34">
        <v>5</v>
      </c>
      <c r="C237" s="89"/>
      <c r="D237" s="24"/>
      <c r="E237" s="17"/>
      <c r="F237" s="18"/>
      <c r="G237" s="18"/>
      <c r="H237" s="44">
        <v>2079</v>
      </c>
      <c r="I237" s="53">
        <v>20.399999999999999</v>
      </c>
      <c r="J237" s="52">
        <v>1.4</v>
      </c>
      <c r="K237" s="47">
        <v>13.48</v>
      </c>
      <c r="L237" s="51">
        <v>196.5</v>
      </c>
      <c r="M237" s="34">
        <v>512</v>
      </c>
      <c r="N237" s="32">
        <v>17.100000000000001</v>
      </c>
      <c r="O237" s="29">
        <v>0.9</v>
      </c>
      <c r="P237" s="33">
        <v>10.81</v>
      </c>
      <c r="Q237" s="51">
        <v>206.05</v>
      </c>
      <c r="R237" s="34">
        <v>251</v>
      </c>
      <c r="S237" s="32">
        <v>116</v>
      </c>
      <c r="T237" s="29">
        <v>7.4</v>
      </c>
      <c r="U237" s="33">
        <v>2.13</v>
      </c>
      <c r="V237" s="27">
        <v>33.200000000000003</v>
      </c>
      <c r="W237" s="115"/>
      <c r="X237" s="125"/>
      <c r="Y237" s="125"/>
      <c r="Z237" s="125"/>
      <c r="AA237" s="126"/>
    </row>
    <row r="238" spans="1:27" s="26" customFormat="1" x14ac:dyDescent="0.15">
      <c r="A238" s="23">
        <v>2018</v>
      </c>
      <c r="B238" s="34">
        <v>6</v>
      </c>
      <c r="C238" s="89"/>
      <c r="D238" s="24"/>
      <c r="E238" s="17"/>
      <c r="F238" s="18"/>
      <c r="G238" s="18"/>
      <c r="H238" s="44">
        <v>2085</v>
      </c>
      <c r="I238" s="53">
        <v>18</v>
      </c>
      <c r="J238" s="52">
        <v>1.3</v>
      </c>
      <c r="K238" s="47">
        <v>15.02</v>
      </c>
      <c r="L238" s="51">
        <v>206.09</v>
      </c>
      <c r="M238" s="34">
        <v>514</v>
      </c>
      <c r="N238" s="32">
        <v>14.4</v>
      </c>
      <c r="O238" s="29">
        <v>0.8</v>
      </c>
      <c r="P238" s="33">
        <v>12.32</v>
      </c>
      <c r="Q238" s="51">
        <v>209.04</v>
      </c>
      <c r="R238" s="34">
        <v>249</v>
      </c>
      <c r="S238" s="32">
        <v>104.9</v>
      </c>
      <c r="T238" s="29">
        <v>6.6</v>
      </c>
      <c r="U238" s="33">
        <v>2.16</v>
      </c>
      <c r="V238" s="27">
        <v>34.11</v>
      </c>
      <c r="W238" s="115"/>
      <c r="X238" s="125"/>
      <c r="Y238" s="125"/>
      <c r="Z238" s="125"/>
      <c r="AA238" s="126"/>
    </row>
    <row r="239" spans="1:27" s="26" customFormat="1" x14ac:dyDescent="0.15">
      <c r="A239" s="23">
        <v>2018</v>
      </c>
      <c r="B239" s="34">
        <v>7</v>
      </c>
      <c r="C239" s="89"/>
      <c r="D239" s="24"/>
      <c r="E239" s="17"/>
      <c r="F239" s="18"/>
      <c r="G239" s="18"/>
      <c r="H239" s="44">
        <v>2097</v>
      </c>
      <c r="I239" s="53">
        <v>18</v>
      </c>
      <c r="J239" s="52">
        <v>1.3</v>
      </c>
      <c r="K239" s="47">
        <v>14.9</v>
      </c>
      <c r="L239" s="51">
        <v>203.95</v>
      </c>
      <c r="M239" s="34">
        <v>505</v>
      </c>
      <c r="N239" s="32">
        <v>14.2</v>
      </c>
      <c r="O239" s="29">
        <v>0.8</v>
      </c>
      <c r="P239" s="33">
        <v>11.9</v>
      </c>
      <c r="Q239" s="51">
        <v>203.91</v>
      </c>
      <c r="R239" s="34">
        <v>254</v>
      </c>
      <c r="S239" s="32">
        <v>100.4</v>
      </c>
      <c r="T239" s="29">
        <v>6.6</v>
      </c>
      <c r="U239" s="33">
        <v>2.23</v>
      </c>
      <c r="V239" s="27">
        <v>33.93</v>
      </c>
      <c r="W239" s="115"/>
      <c r="X239" s="125"/>
      <c r="Y239" s="125"/>
      <c r="Z239" s="125"/>
      <c r="AA239" s="126"/>
    </row>
    <row r="240" spans="1:27" s="26" customFormat="1" x14ac:dyDescent="0.15">
      <c r="A240" s="23">
        <v>2018</v>
      </c>
      <c r="B240" s="34">
        <v>8</v>
      </c>
      <c r="C240" s="89"/>
      <c r="D240" s="24"/>
      <c r="E240" s="17"/>
      <c r="F240" s="18"/>
      <c r="G240" s="18"/>
      <c r="H240" s="44">
        <v>2099</v>
      </c>
      <c r="I240" s="53">
        <v>17.7</v>
      </c>
      <c r="J240" s="52">
        <v>1.3</v>
      </c>
      <c r="K240" s="47">
        <v>14.88</v>
      </c>
      <c r="L240" s="51">
        <v>203.56</v>
      </c>
      <c r="M240" s="26">
        <v>506</v>
      </c>
      <c r="N240" s="32">
        <v>14.3</v>
      </c>
      <c r="O240" s="29">
        <v>0.8</v>
      </c>
      <c r="P240" s="33">
        <v>11.82</v>
      </c>
      <c r="Q240" s="51">
        <v>203.6</v>
      </c>
      <c r="R240" s="26">
        <v>260</v>
      </c>
      <c r="S240" s="32">
        <v>103.8</v>
      </c>
      <c r="T240" s="29">
        <v>7</v>
      </c>
      <c r="U240" s="27">
        <v>2.2599999999999998</v>
      </c>
      <c r="V240" s="33">
        <v>33.33</v>
      </c>
      <c r="W240" s="115"/>
      <c r="X240" s="125"/>
      <c r="Y240" s="125"/>
      <c r="Z240" s="125"/>
      <c r="AA240" s="126"/>
    </row>
    <row r="241" spans="1:27" s="26" customFormat="1" x14ac:dyDescent="0.15">
      <c r="A241" s="23">
        <v>2018</v>
      </c>
      <c r="B241" s="34">
        <v>9</v>
      </c>
      <c r="C241" s="89"/>
      <c r="D241" s="24"/>
      <c r="E241" s="17"/>
      <c r="F241" s="18"/>
      <c r="G241" s="18"/>
      <c r="H241" s="44">
        <v>2099</v>
      </c>
      <c r="I241" s="53">
        <v>18.5</v>
      </c>
      <c r="J241" s="52">
        <v>1.4</v>
      </c>
      <c r="K241" s="47">
        <v>14.3</v>
      </c>
      <c r="L241" s="51">
        <v>193.95</v>
      </c>
      <c r="M241" s="26">
        <v>499</v>
      </c>
      <c r="N241" s="32">
        <v>14.6</v>
      </c>
      <c r="O241" s="29">
        <v>0.8</v>
      </c>
      <c r="P241" s="33">
        <v>11.07</v>
      </c>
      <c r="Q241" s="51">
        <v>192.78</v>
      </c>
      <c r="R241" s="26">
        <v>255</v>
      </c>
      <c r="S241" s="32">
        <v>99.9</v>
      </c>
      <c r="T241" s="29">
        <v>7.1</v>
      </c>
      <c r="U241" s="27">
        <v>2.36</v>
      </c>
      <c r="V241" s="33">
        <v>33.18</v>
      </c>
      <c r="W241" s="115"/>
      <c r="X241" s="125"/>
      <c r="Y241" s="125"/>
      <c r="Z241" s="125"/>
      <c r="AA241" s="126"/>
    </row>
    <row r="242" spans="1:27" s="26" customFormat="1" x14ac:dyDescent="0.15">
      <c r="A242" s="23">
        <v>2018</v>
      </c>
      <c r="B242" s="34">
        <v>10</v>
      </c>
      <c r="C242" s="89"/>
      <c r="D242" s="24"/>
      <c r="E242" s="17"/>
      <c r="F242" s="18"/>
      <c r="G242" s="18"/>
      <c r="H242" s="44">
        <v>2102</v>
      </c>
      <c r="I242" s="53">
        <v>16.7</v>
      </c>
      <c r="J242" s="52">
        <v>1.2</v>
      </c>
      <c r="K242" s="47">
        <v>139.61000000000001</v>
      </c>
      <c r="L242" s="48">
        <v>1892.93</v>
      </c>
      <c r="M242" s="26">
        <v>498</v>
      </c>
      <c r="N242" s="32">
        <v>13.8</v>
      </c>
      <c r="O242" s="29">
        <v>0.8</v>
      </c>
      <c r="P242" s="33">
        <v>103.51</v>
      </c>
      <c r="Q242" s="48">
        <v>1857.4</v>
      </c>
      <c r="R242" s="26">
        <v>260</v>
      </c>
      <c r="S242" s="32">
        <v>85.9</v>
      </c>
      <c r="T242" s="29">
        <v>6</v>
      </c>
      <c r="U242" s="27">
        <v>23.44</v>
      </c>
      <c r="V242" s="33">
        <v>335.88</v>
      </c>
      <c r="W242" s="115"/>
      <c r="X242" s="125"/>
      <c r="Y242" s="125"/>
      <c r="Z242" s="125"/>
      <c r="AA242" s="126"/>
    </row>
    <row r="243" spans="1:27" s="26" customFormat="1" x14ac:dyDescent="0.15">
      <c r="A243" s="23">
        <v>2018</v>
      </c>
      <c r="B243" s="34">
        <v>11</v>
      </c>
      <c r="C243" s="89"/>
      <c r="D243" s="24"/>
      <c r="E243" s="17"/>
      <c r="F243" s="18"/>
      <c r="G243" s="18"/>
      <c r="H243" s="44">
        <v>2109</v>
      </c>
      <c r="I243" s="53">
        <v>17.100000000000001</v>
      </c>
      <c r="J243" s="52">
        <v>1.3</v>
      </c>
      <c r="K243" s="47">
        <v>139.61000000000001</v>
      </c>
      <c r="L243" s="48">
        <v>1889.58</v>
      </c>
      <c r="M243" s="26">
        <v>495</v>
      </c>
      <c r="N243" s="32">
        <v>13.6</v>
      </c>
      <c r="O243" s="29">
        <v>0.8</v>
      </c>
      <c r="P243" s="33">
        <v>103.93</v>
      </c>
      <c r="Q243" s="48">
        <v>1852.89</v>
      </c>
      <c r="R243" s="26">
        <v>264</v>
      </c>
      <c r="S243" s="32">
        <v>86</v>
      </c>
      <c r="T243" s="29">
        <v>6.1</v>
      </c>
      <c r="U243" s="27">
        <v>24.08</v>
      </c>
      <c r="V243" s="33">
        <v>337.42</v>
      </c>
      <c r="W243" s="115"/>
      <c r="X243" s="125"/>
      <c r="Y243" s="125"/>
      <c r="Z243" s="125"/>
      <c r="AA243" s="126"/>
    </row>
    <row r="244" spans="1:27" s="26" customFormat="1" x14ac:dyDescent="0.15">
      <c r="A244" s="23">
        <v>2018</v>
      </c>
      <c r="B244" s="34">
        <v>12</v>
      </c>
      <c r="C244" s="89"/>
      <c r="D244" s="24"/>
      <c r="E244" s="17"/>
      <c r="F244" s="18"/>
      <c r="G244" s="18"/>
      <c r="H244" s="44">
        <v>2116</v>
      </c>
      <c r="I244" s="53">
        <v>14.9</v>
      </c>
      <c r="J244" s="52">
        <v>1.1000000000000001</v>
      </c>
      <c r="K244" s="47">
        <v>139.66999999999999</v>
      </c>
      <c r="L244" s="48">
        <v>1885.18</v>
      </c>
      <c r="M244" s="26">
        <v>489</v>
      </c>
      <c r="N244" s="32">
        <v>12</v>
      </c>
      <c r="O244" s="29">
        <v>0.7</v>
      </c>
      <c r="P244" s="33">
        <v>103.48</v>
      </c>
      <c r="Q244" s="48">
        <v>1859.99</v>
      </c>
      <c r="R244" s="26">
        <v>261</v>
      </c>
      <c r="S244" s="32">
        <v>75.3</v>
      </c>
      <c r="T244" s="29">
        <v>4.9000000000000004</v>
      </c>
      <c r="U244" s="27">
        <v>22.08</v>
      </c>
      <c r="V244" s="33">
        <v>341.91</v>
      </c>
      <c r="W244" s="115"/>
      <c r="X244" s="125"/>
      <c r="Y244" s="125"/>
      <c r="Z244" s="125"/>
      <c r="AA244" s="126"/>
    </row>
    <row r="245" spans="1:27" s="26" customFormat="1" x14ac:dyDescent="0.15">
      <c r="A245" s="23">
        <v>2019</v>
      </c>
      <c r="B245" s="34">
        <v>1</v>
      </c>
      <c r="C245" s="89"/>
      <c r="D245" s="24"/>
      <c r="E245" s="17"/>
      <c r="F245" s="18"/>
      <c r="G245" s="18"/>
      <c r="H245" s="44">
        <v>2119</v>
      </c>
      <c r="I245" s="53">
        <v>15.4</v>
      </c>
      <c r="J245" s="52">
        <v>1.1000000000000001</v>
      </c>
      <c r="K245" s="47">
        <v>139.69</v>
      </c>
      <c r="L245" s="48">
        <v>1883.74</v>
      </c>
      <c r="M245" s="26">
        <v>490</v>
      </c>
      <c r="N245" s="32">
        <v>12.7</v>
      </c>
      <c r="O245" s="29">
        <v>0.7</v>
      </c>
      <c r="P245" s="33">
        <v>103.43</v>
      </c>
      <c r="Q245" s="48">
        <v>1858.17</v>
      </c>
      <c r="R245" s="26">
        <v>273</v>
      </c>
      <c r="S245" s="32">
        <v>83.6</v>
      </c>
      <c r="T245" s="29">
        <v>5.8</v>
      </c>
      <c r="U245" s="27">
        <v>23.43</v>
      </c>
      <c r="V245" s="33">
        <v>339.31</v>
      </c>
      <c r="W245" s="115"/>
      <c r="X245" s="125"/>
      <c r="Y245" s="125"/>
      <c r="Z245" s="125"/>
      <c r="AA245" s="126"/>
    </row>
    <row r="246" spans="1:27" s="26" customFormat="1" x14ac:dyDescent="0.15">
      <c r="A246" s="23">
        <v>2019</v>
      </c>
      <c r="B246" s="34">
        <v>2</v>
      </c>
      <c r="C246" s="89"/>
      <c r="D246" s="24"/>
      <c r="E246" s="17"/>
      <c r="F246" s="18"/>
      <c r="G246" s="18"/>
      <c r="H246" s="44">
        <v>2122</v>
      </c>
      <c r="I246" s="53">
        <v>16</v>
      </c>
      <c r="J246" s="52">
        <v>1.2</v>
      </c>
      <c r="K246" s="47">
        <v>139.51</v>
      </c>
      <c r="L246" s="48">
        <v>1880.43</v>
      </c>
      <c r="M246" s="26">
        <v>488</v>
      </c>
      <c r="N246" s="32">
        <v>13.1</v>
      </c>
      <c r="O246" s="29">
        <v>0.7</v>
      </c>
      <c r="P246" s="33">
        <v>103.28</v>
      </c>
      <c r="Q246" s="48">
        <v>1858.88</v>
      </c>
      <c r="R246" s="26">
        <v>271</v>
      </c>
      <c r="S246" s="32">
        <v>83.2</v>
      </c>
      <c r="T246" s="29">
        <v>5.8</v>
      </c>
      <c r="U246" s="27">
        <v>23.74</v>
      </c>
      <c r="V246" s="33">
        <v>340.43</v>
      </c>
      <c r="W246" s="115"/>
      <c r="X246" s="125"/>
      <c r="Y246" s="125"/>
      <c r="Z246" s="125"/>
      <c r="AA246" s="126"/>
    </row>
    <row r="247" spans="1:27" s="26" customFormat="1" x14ac:dyDescent="0.15">
      <c r="A247" s="23">
        <v>2019</v>
      </c>
      <c r="B247" s="34">
        <v>3</v>
      </c>
      <c r="C247" s="89"/>
      <c r="D247" s="24"/>
      <c r="E247" s="17"/>
      <c r="F247" s="18"/>
      <c r="G247" s="18"/>
      <c r="H247" s="44">
        <v>2129</v>
      </c>
      <c r="I247" s="53">
        <v>15.9</v>
      </c>
      <c r="J247" s="52">
        <v>1.2</v>
      </c>
      <c r="K247" s="47">
        <v>137.99</v>
      </c>
      <c r="L247" s="48">
        <v>1867.4</v>
      </c>
      <c r="M247" s="26">
        <v>489</v>
      </c>
      <c r="N247" s="32">
        <v>13</v>
      </c>
      <c r="O247" s="29">
        <v>0.7</v>
      </c>
      <c r="P247" s="33">
        <v>102.32</v>
      </c>
      <c r="Q247" s="48">
        <v>1853.5</v>
      </c>
      <c r="R247" s="26">
        <v>269</v>
      </c>
      <c r="S247" s="32">
        <v>88.5</v>
      </c>
      <c r="T247" s="29">
        <v>5.9</v>
      </c>
      <c r="U247" s="27">
        <v>23.46</v>
      </c>
      <c r="V247" s="33">
        <v>354.84</v>
      </c>
      <c r="W247" s="115"/>
      <c r="X247" s="125"/>
      <c r="Y247" s="125"/>
      <c r="Z247" s="125"/>
      <c r="AA247" s="126"/>
    </row>
    <row r="248" spans="1:27" s="26" customFormat="1" x14ac:dyDescent="0.15">
      <c r="A248" s="23">
        <v>2019</v>
      </c>
      <c r="B248" s="34">
        <v>4</v>
      </c>
      <c r="C248" s="89"/>
      <c r="D248" s="24"/>
      <c r="E248" s="17"/>
      <c r="F248" s="18"/>
      <c r="G248" s="18"/>
      <c r="H248" s="44">
        <v>2131</v>
      </c>
      <c r="I248" s="53">
        <v>16.2</v>
      </c>
      <c r="J248" s="52">
        <v>1.2</v>
      </c>
      <c r="K248" s="47">
        <v>137.62</v>
      </c>
      <c r="L248" s="48">
        <v>1863.5</v>
      </c>
      <c r="M248" s="26">
        <v>489</v>
      </c>
      <c r="N248" s="32">
        <v>13</v>
      </c>
      <c r="O248" s="29">
        <v>0.7</v>
      </c>
      <c r="P248" s="33">
        <v>102.56</v>
      </c>
      <c r="Q248" s="48">
        <v>1856.17</v>
      </c>
      <c r="R248" s="26">
        <v>278</v>
      </c>
      <c r="S248" s="32">
        <v>90.3</v>
      </c>
      <c r="T248" s="29">
        <v>6.2</v>
      </c>
      <c r="U248" s="27">
        <v>24.2</v>
      </c>
      <c r="V248" s="33">
        <v>354.45</v>
      </c>
      <c r="W248" s="115"/>
      <c r="X248" s="125"/>
      <c r="Y248" s="125"/>
      <c r="Z248" s="125"/>
      <c r="AA248" s="126"/>
    </row>
    <row r="249" spans="1:27" s="26" customFormat="1" x14ac:dyDescent="0.15">
      <c r="A249" s="23">
        <v>2019</v>
      </c>
      <c r="B249" s="34">
        <v>5</v>
      </c>
      <c r="C249" s="89"/>
      <c r="D249" s="24"/>
      <c r="E249" s="17"/>
      <c r="F249" s="18"/>
      <c r="G249" s="18"/>
      <c r="H249" s="44">
        <v>2131</v>
      </c>
      <c r="I249" s="53">
        <v>15.2</v>
      </c>
      <c r="J249" s="52">
        <v>1.1000000000000001</v>
      </c>
      <c r="K249" s="47">
        <v>136.62</v>
      </c>
      <c r="L249" s="48">
        <v>1863.57</v>
      </c>
      <c r="M249" s="26">
        <v>488</v>
      </c>
      <c r="N249" s="32">
        <v>12.7</v>
      </c>
      <c r="O249" s="29">
        <v>0.7</v>
      </c>
      <c r="P249" s="33">
        <v>99.58</v>
      </c>
      <c r="Q249" s="48">
        <v>1856.76</v>
      </c>
      <c r="R249" s="26">
        <v>282</v>
      </c>
      <c r="S249" s="32">
        <v>83.7</v>
      </c>
      <c r="T249" s="29">
        <v>6.1</v>
      </c>
      <c r="U249" s="27">
        <v>25.55</v>
      </c>
      <c r="V249" s="33">
        <v>353.03</v>
      </c>
      <c r="W249" s="115"/>
      <c r="X249" s="125"/>
      <c r="Y249" s="125"/>
      <c r="Z249" s="125"/>
      <c r="AA249" s="126"/>
    </row>
    <row r="250" spans="1:27" s="26" customFormat="1" x14ac:dyDescent="0.15">
      <c r="A250" s="23">
        <v>2019</v>
      </c>
      <c r="B250" s="34">
        <v>6</v>
      </c>
      <c r="C250" s="89"/>
      <c r="D250" s="24"/>
      <c r="E250" s="17"/>
      <c r="F250" s="18"/>
      <c r="G250" s="18"/>
      <c r="H250" s="44">
        <v>2143</v>
      </c>
      <c r="I250" s="53">
        <v>15.8</v>
      </c>
      <c r="J250" s="52">
        <v>1.1000000000000001</v>
      </c>
      <c r="K250" s="47">
        <v>133.4</v>
      </c>
      <c r="L250" s="48">
        <v>1907.08</v>
      </c>
      <c r="M250" s="26">
        <v>487</v>
      </c>
      <c r="N250" s="32">
        <v>11.8</v>
      </c>
      <c r="O250" s="29">
        <v>0.7</v>
      </c>
      <c r="P250" s="33">
        <v>109.56</v>
      </c>
      <c r="Q250" s="48">
        <v>1918.75</v>
      </c>
      <c r="R250" s="26">
        <v>282</v>
      </c>
      <c r="S250" s="32">
        <v>103.2</v>
      </c>
      <c r="T250" s="29">
        <v>5.6</v>
      </c>
      <c r="U250" s="27">
        <v>19.829999999999998</v>
      </c>
      <c r="V250" s="33">
        <v>365.66</v>
      </c>
      <c r="W250" s="115"/>
      <c r="X250" s="125"/>
      <c r="Y250" s="125"/>
      <c r="Z250" s="125"/>
      <c r="AA250" s="126"/>
    </row>
    <row r="251" spans="1:27" s="26" customFormat="1" x14ac:dyDescent="0.15">
      <c r="A251" s="23">
        <v>2019</v>
      </c>
      <c r="B251" s="34">
        <v>7</v>
      </c>
      <c r="C251" s="89"/>
      <c r="D251" s="24"/>
      <c r="E251" s="17"/>
      <c r="F251" s="18"/>
      <c r="G251" s="18"/>
      <c r="H251" s="44">
        <v>2145</v>
      </c>
      <c r="I251" s="53">
        <v>16.100000000000001</v>
      </c>
      <c r="J251" s="52">
        <v>1.1000000000000001</v>
      </c>
      <c r="K251" s="47">
        <v>133.29</v>
      </c>
      <c r="L251" s="48">
        <v>1906.75</v>
      </c>
      <c r="M251" s="26">
        <v>485</v>
      </c>
      <c r="N251" s="32">
        <v>11.8</v>
      </c>
      <c r="O251" s="29">
        <v>0.7</v>
      </c>
      <c r="P251" s="33">
        <v>111.77</v>
      </c>
      <c r="Q251" s="48">
        <v>1935.89</v>
      </c>
      <c r="R251" s="26">
        <v>289</v>
      </c>
      <c r="S251" s="32">
        <v>100.9</v>
      </c>
      <c r="T251" s="29">
        <v>5.6</v>
      </c>
      <c r="U251" s="27">
        <v>20.05</v>
      </c>
      <c r="V251" s="33">
        <v>362.03</v>
      </c>
      <c r="W251" s="115"/>
      <c r="X251" s="125"/>
      <c r="Y251" s="125"/>
      <c r="Z251" s="125"/>
      <c r="AA251" s="126"/>
    </row>
    <row r="252" spans="1:27" s="26" customFormat="1" x14ac:dyDescent="0.15">
      <c r="A252" s="23">
        <v>2019</v>
      </c>
      <c r="B252" s="34">
        <v>8</v>
      </c>
      <c r="C252" s="89"/>
      <c r="D252" s="24"/>
      <c r="E252" s="17"/>
      <c r="F252" s="18"/>
      <c r="G252" s="18"/>
      <c r="H252" s="44">
        <v>2145</v>
      </c>
      <c r="I252" s="53">
        <v>15.4</v>
      </c>
      <c r="J252" s="52">
        <v>1.1000000000000001</v>
      </c>
      <c r="K252" s="47">
        <v>133.18</v>
      </c>
      <c r="L252" s="48">
        <v>1903.28</v>
      </c>
      <c r="M252" s="26">
        <v>485</v>
      </c>
      <c r="N252" s="32">
        <v>11.5</v>
      </c>
      <c r="O252" s="29">
        <v>0.7</v>
      </c>
      <c r="P252" s="33">
        <v>109.59</v>
      </c>
      <c r="Q252" s="48">
        <v>1938.21</v>
      </c>
      <c r="R252" s="26">
        <v>291</v>
      </c>
      <c r="S252" s="32">
        <v>91.3</v>
      </c>
      <c r="T252" s="29">
        <v>5.0999999999999996</v>
      </c>
      <c r="U252" s="27">
        <v>19.600000000000001</v>
      </c>
      <c r="V252" s="33">
        <v>354.28</v>
      </c>
      <c r="W252" s="115"/>
      <c r="X252" s="125"/>
      <c r="Y252" s="125"/>
      <c r="Z252" s="125"/>
      <c r="AA252" s="126"/>
    </row>
    <row r="253" spans="1:27" s="26" customFormat="1" x14ac:dyDescent="0.15">
      <c r="A253" s="23">
        <v>2019</v>
      </c>
      <c r="B253" s="34">
        <v>9</v>
      </c>
      <c r="C253" s="89"/>
      <c r="D253" s="24"/>
      <c r="E253" s="17"/>
      <c r="F253" s="18"/>
      <c r="G253" s="18"/>
      <c r="H253" s="44">
        <v>2146</v>
      </c>
      <c r="I253" s="53">
        <v>16.100000000000001</v>
      </c>
      <c r="J253" s="52">
        <v>1.1000000000000001</v>
      </c>
      <c r="K253" s="47">
        <v>132.74</v>
      </c>
      <c r="L253" s="48">
        <v>1900.76</v>
      </c>
      <c r="M253" s="26">
        <v>484</v>
      </c>
      <c r="N253" s="32">
        <v>11.9</v>
      </c>
      <c r="O253" s="29">
        <v>0.7</v>
      </c>
      <c r="P253" s="33">
        <v>108.16</v>
      </c>
      <c r="Q253" s="48">
        <v>1938.01</v>
      </c>
      <c r="R253" s="26">
        <v>291</v>
      </c>
      <c r="S253" s="32">
        <v>92.6</v>
      </c>
      <c r="T253" s="29">
        <v>4.9000000000000004</v>
      </c>
      <c r="U253" s="27">
        <v>18.899999999999999</v>
      </c>
      <c r="V253" s="33">
        <v>353.41</v>
      </c>
      <c r="W253" s="115"/>
      <c r="X253" s="125"/>
      <c r="Y253" s="125"/>
      <c r="Z253" s="125"/>
      <c r="AA253" s="126"/>
    </row>
    <row r="254" spans="1:27" s="26" customFormat="1" x14ac:dyDescent="0.15">
      <c r="A254" s="23">
        <v>2019</v>
      </c>
      <c r="B254" s="34">
        <v>10</v>
      </c>
      <c r="C254" s="89"/>
      <c r="D254" s="24"/>
      <c r="E254" s="17"/>
      <c r="F254" s="18"/>
      <c r="G254" s="18"/>
      <c r="H254" s="44">
        <v>2149</v>
      </c>
      <c r="I254" s="53">
        <v>17.100000000000001</v>
      </c>
      <c r="J254" s="52">
        <v>1.2</v>
      </c>
      <c r="K254" s="47">
        <v>132.4</v>
      </c>
      <c r="L254" s="48">
        <v>1898.5</v>
      </c>
      <c r="M254" s="26">
        <v>482</v>
      </c>
      <c r="N254" s="32">
        <v>12.2</v>
      </c>
      <c r="O254" s="29">
        <v>0.7</v>
      </c>
      <c r="P254" s="33">
        <v>109.23</v>
      </c>
      <c r="Q254" s="48">
        <v>1939.97</v>
      </c>
      <c r="R254" s="26">
        <v>292</v>
      </c>
      <c r="S254" s="32">
        <v>89.1</v>
      </c>
      <c r="T254" s="29">
        <v>4.8</v>
      </c>
      <c r="U254" s="27">
        <v>19.21</v>
      </c>
      <c r="V254" s="33">
        <v>356.75</v>
      </c>
      <c r="W254" s="115"/>
      <c r="X254" s="125"/>
      <c r="Y254" s="125"/>
      <c r="Z254" s="125"/>
      <c r="AA254" s="126"/>
    </row>
    <row r="255" spans="1:27" s="26" customFormat="1" x14ac:dyDescent="0.15">
      <c r="A255" s="23">
        <v>2019</v>
      </c>
      <c r="B255" s="34">
        <v>11</v>
      </c>
      <c r="C255" s="89"/>
      <c r="D255" s="24"/>
      <c r="E255" s="17"/>
      <c r="F255" s="18"/>
      <c r="G255" s="18"/>
      <c r="H255" s="44">
        <v>2154</v>
      </c>
      <c r="I255" s="53">
        <v>17.399999999999999</v>
      </c>
      <c r="J255" s="52">
        <v>1.2</v>
      </c>
      <c r="K255" s="47">
        <v>131.79</v>
      </c>
      <c r="L255" s="48">
        <v>1893</v>
      </c>
      <c r="M255" s="26">
        <v>485</v>
      </c>
      <c r="N255" s="32">
        <v>12.8</v>
      </c>
      <c r="O255" s="29">
        <v>0.7</v>
      </c>
      <c r="P255" s="33">
        <v>108.19</v>
      </c>
      <c r="Q255" s="48">
        <v>1931.07</v>
      </c>
      <c r="R255" s="26">
        <v>298</v>
      </c>
      <c r="S255" s="32">
        <v>91.9</v>
      </c>
      <c r="T255" s="29">
        <v>5.4</v>
      </c>
      <c r="U255" s="27">
        <v>20.84</v>
      </c>
      <c r="V255" s="33">
        <v>357.42</v>
      </c>
      <c r="W255" s="115"/>
      <c r="X255" s="125"/>
      <c r="Y255" s="125"/>
      <c r="Z255" s="125"/>
      <c r="AA255" s="126"/>
    </row>
    <row r="256" spans="1:27" s="26" customFormat="1" x14ac:dyDescent="0.15">
      <c r="A256" s="23">
        <v>2019</v>
      </c>
      <c r="B256" s="34">
        <v>12</v>
      </c>
      <c r="C256" s="89"/>
      <c r="D256" s="24"/>
      <c r="E256" s="17"/>
      <c r="F256" s="18"/>
      <c r="G256" s="18"/>
      <c r="H256" s="44">
        <v>2157</v>
      </c>
      <c r="I256" s="53">
        <v>17.8</v>
      </c>
      <c r="J256" s="52">
        <v>1.2</v>
      </c>
      <c r="K256" s="47">
        <v>130.69999999999999</v>
      </c>
      <c r="L256" s="48">
        <v>1886.42</v>
      </c>
      <c r="M256" s="26">
        <v>485</v>
      </c>
      <c r="N256" s="32">
        <v>13.2</v>
      </c>
      <c r="O256" s="29">
        <v>0.7</v>
      </c>
      <c r="P256" s="33">
        <v>108.6</v>
      </c>
      <c r="Q256" s="48">
        <v>1933.2</v>
      </c>
      <c r="R256" s="26">
        <v>297</v>
      </c>
      <c r="S256" s="32">
        <v>101.6</v>
      </c>
      <c r="T256" s="29">
        <v>5.0999999999999996</v>
      </c>
      <c r="U256" s="27">
        <v>18.079999999999998</v>
      </c>
      <c r="V256" s="33">
        <v>362.04</v>
      </c>
      <c r="W256" s="115"/>
      <c r="X256" s="125"/>
      <c r="Y256" s="125"/>
      <c r="Z256" s="125"/>
      <c r="AA256" s="126"/>
    </row>
    <row r="257" spans="1:27" s="26" customFormat="1" x14ac:dyDescent="0.15">
      <c r="A257" s="23">
        <v>2020</v>
      </c>
      <c r="B257" s="34">
        <v>1</v>
      </c>
      <c r="C257" s="89"/>
      <c r="D257" s="24"/>
      <c r="E257" s="17"/>
      <c r="F257" s="18"/>
      <c r="G257" s="18"/>
      <c r="H257" s="44">
        <v>2155</v>
      </c>
      <c r="I257" s="53">
        <v>17.2</v>
      </c>
      <c r="J257" s="52">
        <v>1.2</v>
      </c>
      <c r="K257" s="47">
        <v>130.72</v>
      </c>
      <c r="L257" s="48">
        <v>1887.52</v>
      </c>
      <c r="M257" s="26">
        <v>487</v>
      </c>
      <c r="N257" s="32">
        <v>13.3</v>
      </c>
      <c r="O257" s="29">
        <v>0.8</v>
      </c>
      <c r="P257" s="33">
        <v>109.06</v>
      </c>
      <c r="Q257" s="48">
        <v>1930.76</v>
      </c>
      <c r="R257" s="26">
        <v>314</v>
      </c>
      <c r="S257" s="32">
        <v>98</v>
      </c>
      <c r="T257" s="29">
        <v>5.0999999999999996</v>
      </c>
      <c r="U257" s="27">
        <v>18.37</v>
      </c>
      <c r="V257" s="33">
        <v>353.64</v>
      </c>
      <c r="W257" s="158">
        <v>702</v>
      </c>
      <c r="X257" s="53">
        <v>18.3</v>
      </c>
      <c r="Y257" s="52">
        <v>1</v>
      </c>
      <c r="Z257" s="54">
        <v>89.88</v>
      </c>
      <c r="AA257" s="159">
        <v>1633.4</v>
      </c>
    </row>
    <row r="258" spans="1:27" s="26" customFormat="1" x14ac:dyDescent="0.15">
      <c r="A258" s="23">
        <v>2020</v>
      </c>
      <c r="B258" s="34">
        <v>2</v>
      </c>
      <c r="C258" s="89"/>
      <c r="D258" s="24"/>
      <c r="E258" s="17"/>
      <c r="F258" s="18"/>
      <c r="G258" s="18"/>
      <c r="H258" s="44">
        <v>2158</v>
      </c>
      <c r="I258" s="53">
        <v>14.9</v>
      </c>
      <c r="J258" s="52">
        <v>1</v>
      </c>
      <c r="K258" s="47">
        <v>130.49</v>
      </c>
      <c r="L258" s="48">
        <v>1885.16</v>
      </c>
      <c r="M258" s="26">
        <v>483</v>
      </c>
      <c r="N258" s="32">
        <v>11.7</v>
      </c>
      <c r="O258" s="29">
        <v>0.6</v>
      </c>
      <c r="P258" s="33">
        <v>107.68</v>
      </c>
      <c r="Q258" s="48">
        <v>1941.71</v>
      </c>
      <c r="R258" s="26">
        <v>311</v>
      </c>
      <c r="S258" s="32">
        <v>73.8</v>
      </c>
      <c r="T258" s="29">
        <v>4.0999999999999996</v>
      </c>
      <c r="U258" s="27">
        <v>19.86</v>
      </c>
      <c r="V258" s="33">
        <v>355.82</v>
      </c>
      <c r="W258" s="158">
        <v>700</v>
      </c>
      <c r="X258" s="53">
        <v>15.8</v>
      </c>
      <c r="Y258" s="52">
        <v>0.9</v>
      </c>
      <c r="Z258" s="54">
        <v>89.94</v>
      </c>
      <c r="AA258" s="159">
        <v>1633.93</v>
      </c>
    </row>
    <row r="259" spans="1:27" s="26" customFormat="1" x14ac:dyDescent="0.15">
      <c r="A259" s="23">
        <v>2020</v>
      </c>
      <c r="B259" s="34">
        <v>3</v>
      </c>
      <c r="C259" s="89"/>
      <c r="D259" s="24"/>
      <c r="E259" s="17"/>
      <c r="F259" s="18"/>
      <c r="G259" s="18"/>
      <c r="H259" s="44">
        <v>2162</v>
      </c>
      <c r="I259" s="53">
        <v>14.5</v>
      </c>
      <c r="J259" s="52">
        <v>1</v>
      </c>
      <c r="K259" s="47">
        <v>127.75</v>
      </c>
      <c r="L259" s="48">
        <v>1882.91</v>
      </c>
      <c r="M259" s="26">
        <v>478</v>
      </c>
      <c r="N259" s="32">
        <v>10.5</v>
      </c>
      <c r="O259" s="29">
        <v>0.6</v>
      </c>
      <c r="P259" s="33">
        <v>106.18</v>
      </c>
      <c r="Q259" s="48">
        <v>1950.27</v>
      </c>
      <c r="R259" s="26">
        <v>310</v>
      </c>
      <c r="S259" s="32">
        <v>68.5</v>
      </c>
      <c r="T259" s="29">
        <v>3.2</v>
      </c>
      <c r="U259" s="27">
        <v>17.079999999999998</v>
      </c>
      <c r="V259" s="33">
        <v>361.23</v>
      </c>
      <c r="W259" s="158">
        <v>696</v>
      </c>
      <c r="X259" s="53">
        <v>13.6</v>
      </c>
      <c r="Y259" s="52">
        <v>0.8</v>
      </c>
      <c r="Z259" s="54">
        <v>90.43</v>
      </c>
      <c r="AA259" s="159">
        <v>1635.85</v>
      </c>
    </row>
    <row r="260" spans="1:27" s="26" customFormat="1" x14ac:dyDescent="0.15">
      <c r="A260" s="23">
        <v>2020</v>
      </c>
      <c r="B260" s="34">
        <v>4</v>
      </c>
      <c r="C260" s="89"/>
      <c r="D260" s="24"/>
      <c r="E260" s="17"/>
      <c r="F260" s="18"/>
      <c r="G260" s="18"/>
      <c r="H260" s="44">
        <v>2167</v>
      </c>
      <c r="I260" s="53">
        <v>15.3</v>
      </c>
      <c r="J260" s="52">
        <v>1</v>
      </c>
      <c r="K260" s="47">
        <v>127.63</v>
      </c>
      <c r="L260" s="48">
        <v>1880.11</v>
      </c>
      <c r="M260" s="26">
        <v>481</v>
      </c>
      <c r="N260" s="32">
        <v>11</v>
      </c>
      <c r="O260" s="29">
        <v>0.6</v>
      </c>
      <c r="P260" s="33">
        <v>106.84</v>
      </c>
      <c r="Q260" s="48">
        <v>1941.78</v>
      </c>
      <c r="R260" s="26">
        <v>320</v>
      </c>
      <c r="S260" s="32">
        <v>79.099999999999994</v>
      </c>
      <c r="T260" s="29">
        <v>4.3</v>
      </c>
      <c r="U260" s="27">
        <v>19.61</v>
      </c>
      <c r="V260" s="33">
        <v>364.46</v>
      </c>
      <c r="W260" s="158">
        <v>698</v>
      </c>
      <c r="X260" s="53">
        <v>14.7</v>
      </c>
      <c r="Y260" s="52">
        <v>0.8</v>
      </c>
      <c r="Z260" s="54">
        <v>91.04</v>
      </c>
      <c r="AA260" s="159">
        <v>1631.89</v>
      </c>
    </row>
    <row r="261" spans="1:27" s="26" customFormat="1" x14ac:dyDescent="0.15">
      <c r="A261" s="23">
        <v>2020</v>
      </c>
      <c r="B261" s="34">
        <v>5</v>
      </c>
      <c r="C261" s="89"/>
      <c r="D261" s="24"/>
      <c r="E261" s="17"/>
      <c r="F261" s="18"/>
      <c r="G261" s="18"/>
      <c r="H261" s="44">
        <v>2166</v>
      </c>
      <c r="I261" s="53">
        <v>16.600000000000001</v>
      </c>
      <c r="J261" s="52">
        <v>1.1000000000000001</v>
      </c>
      <c r="K261" s="47">
        <v>127.08</v>
      </c>
      <c r="L261" s="48">
        <v>1881.5</v>
      </c>
      <c r="M261" s="26">
        <v>481</v>
      </c>
      <c r="N261" s="32">
        <v>11.8</v>
      </c>
      <c r="O261" s="29">
        <v>0.7</v>
      </c>
      <c r="P261" s="33">
        <v>108.05</v>
      </c>
      <c r="Q261" s="48">
        <v>1946.72</v>
      </c>
      <c r="R261" s="26">
        <v>321</v>
      </c>
      <c r="S261" s="32">
        <v>88.8</v>
      </c>
      <c r="T261" s="29">
        <v>5</v>
      </c>
      <c r="U261" s="27">
        <v>20.78</v>
      </c>
      <c r="V261" s="33">
        <v>368.44</v>
      </c>
      <c r="W261" s="158">
        <v>698</v>
      </c>
      <c r="X261" s="53">
        <v>16</v>
      </c>
      <c r="Y261" s="52">
        <v>0.9</v>
      </c>
      <c r="Z261" s="54">
        <v>89.76</v>
      </c>
      <c r="AA261" s="159">
        <v>1624.43</v>
      </c>
    </row>
    <row r="262" spans="1:27" s="26" customFormat="1" x14ac:dyDescent="0.15">
      <c r="A262" s="23">
        <v>2020</v>
      </c>
      <c r="B262" s="34">
        <v>6</v>
      </c>
      <c r="C262" s="89"/>
      <c r="D262" s="24"/>
      <c r="E262" s="17"/>
      <c r="F262" s="18"/>
      <c r="G262" s="18"/>
      <c r="H262" s="44">
        <f>2155</f>
        <v>2155</v>
      </c>
      <c r="I262" s="53">
        <f>19.6</f>
        <v>19.600000000000001</v>
      </c>
      <c r="J262" s="52">
        <f>1.1</f>
        <v>1.1000000000000001</v>
      </c>
      <c r="K262" s="47">
        <f>107.04</f>
        <v>107.04</v>
      </c>
      <c r="L262" s="48">
        <f>1874.54</f>
        <v>1874.54</v>
      </c>
      <c r="M262" s="26">
        <v>478</v>
      </c>
      <c r="N262" s="32">
        <v>14.8</v>
      </c>
      <c r="O262" s="29">
        <v>0.6</v>
      </c>
      <c r="P262" s="33">
        <v>86.17</v>
      </c>
      <c r="Q262" s="48">
        <v>1968.62</v>
      </c>
      <c r="R262" s="26">
        <v>319</v>
      </c>
      <c r="S262" s="32">
        <v>108.9</v>
      </c>
      <c r="T262" s="29">
        <v>5</v>
      </c>
      <c r="U262" s="27">
        <v>17.53</v>
      </c>
      <c r="V262" s="33">
        <v>380.17</v>
      </c>
      <c r="W262" s="158">
        <f>690</f>
        <v>690</v>
      </c>
      <c r="X262" s="53">
        <f>16.6</f>
        <v>16.600000000000001</v>
      </c>
      <c r="Y262" s="52">
        <f>0.9</f>
        <v>0.9</v>
      </c>
      <c r="Z262" s="54">
        <f>87.14</f>
        <v>87.14</v>
      </c>
      <c r="AA262" s="159">
        <f>1654.48</f>
        <v>1654.48</v>
      </c>
    </row>
    <row r="263" spans="1:27" s="26" customFormat="1" x14ac:dyDescent="0.15">
      <c r="A263" s="23">
        <v>2020</v>
      </c>
      <c r="B263" s="34">
        <v>7</v>
      </c>
      <c r="C263" s="89"/>
      <c r="D263" s="24"/>
      <c r="E263" s="17"/>
      <c r="F263" s="18"/>
      <c r="G263" s="18"/>
      <c r="H263" s="44">
        <v>2167</v>
      </c>
      <c r="I263" s="53">
        <v>18.8</v>
      </c>
      <c r="J263" s="52">
        <v>1.1000000000000001</v>
      </c>
      <c r="K263" s="47">
        <v>106.31</v>
      </c>
      <c r="L263" s="48">
        <v>1869.69</v>
      </c>
      <c r="M263" s="26">
        <v>478</v>
      </c>
      <c r="N263" s="32">
        <v>14.4</v>
      </c>
      <c r="O263" s="29">
        <v>0.6</v>
      </c>
      <c r="P263" s="33">
        <v>85.49</v>
      </c>
      <c r="Q263" s="48">
        <v>1968.04</v>
      </c>
      <c r="R263" s="26">
        <v>319</v>
      </c>
      <c r="S263" s="32">
        <v>97.5</v>
      </c>
      <c r="T263" s="29">
        <v>4.8</v>
      </c>
      <c r="U263" s="27">
        <v>18.579999999999998</v>
      </c>
      <c r="V263" s="33">
        <v>378.7</v>
      </c>
      <c r="W263" s="158">
        <v>693</v>
      </c>
      <c r="X263" s="53">
        <v>16.399999999999999</v>
      </c>
      <c r="Y263" s="52">
        <v>0.9</v>
      </c>
      <c r="Z263" s="54">
        <v>85.94</v>
      </c>
      <c r="AA263" s="159">
        <v>1649.99</v>
      </c>
    </row>
    <row r="264" spans="1:27" s="26" customFormat="1" x14ac:dyDescent="0.15">
      <c r="A264" s="23">
        <v>2020</v>
      </c>
      <c r="B264" s="34">
        <v>8</v>
      </c>
      <c r="C264" s="89"/>
      <c r="D264" s="24"/>
      <c r="E264" s="17"/>
      <c r="F264" s="18"/>
      <c r="G264" s="18"/>
      <c r="H264" s="44">
        <v>2166</v>
      </c>
      <c r="I264" s="53">
        <f>20.1</f>
        <v>20.100000000000001</v>
      </c>
      <c r="J264" s="52">
        <f>1.1</f>
        <v>1.1000000000000001</v>
      </c>
      <c r="K264" s="47">
        <f>106.4</f>
        <v>106.4</v>
      </c>
      <c r="L264" s="48">
        <f>1871.18</f>
        <v>1871.18</v>
      </c>
      <c r="M264" s="26">
        <v>480</v>
      </c>
      <c r="N264" s="32">
        <v>14.9</v>
      </c>
      <c r="O264" s="29">
        <v>0.6</v>
      </c>
      <c r="P264" s="33">
        <v>84.62</v>
      </c>
      <c r="Q264" s="48">
        <v>1955.24</v>
      </c>
      <c r="R264" s="26">
        <v>324</v>
      </c>
      <c r="S264" s="32">
        <v>121.8</v>
      </c>
      <c r="T264" s="29">
        <v>6</v>
      </c>
      <c r="U264" s="27">
        <v>18.23</v>
      </c>
      <c r="V264" s="33">
        <v>372.79</v>
      </c>
      <c r="W264" s="158">
        <v>696</v>
      </c>
      <c r="X264" s="53">
        <v>17.600000000000001</v>
      </c>
      <c r="Y264" s="52">
        <v>0.9</v>
      </c>
      <c r="Z264" s="54">
        <v>83.8</v>
      </c>
      <c r="AA264" s="159">
        <v>1637.26</v>
      </c>
    </row>
    <row r="265" spans="1:27" s="26" customFormat="1" x14ac:dyDescent="0.15">
      <c r="A265" s="23">
        <v>2020</v>
      </c>
      <c r="B265" s="34">
        <v>9</v>
      </c>
      <c r="C265" s="89"/>
      <c r="D265" s="24"/>
      <c r="E265" s="17"/>
      <c r="F265" s="18"/>
      <c r="G265" s="18"/>
      <c r="H265" s="44">
        <v>2172</v>
      </c>
      <c r="I265" s="53">
        <v>21.2</v>
      </c>
      <c r="J265" s="52">
        <v>1.2</v>
      </c>
      <c r="K265" s="47">
        <v>105.46</v>
      </c>
      <c r="L265" s="48">
        <v>1872.53</v>
      </c>
      <c r="M265" s="26">
        <v>479</v>
      </c>
      <c r="N265" s="32">
        <v>15.5</v>
      </c>
      <c r="O265" s="29">
        <v>0.7</v>
      </c>
      <c r="P265" s="33">
        <v>84.53</v>
      </c>
      <c r="Q265" s="48">
        <v>1949.47</v>
      </c>
      <c r="R265" s="26">
        <v>322</v>
      </c>
      <c r="S265" s="32">
        <v>144.19999999999999</v>
      </c>
      <c r="T265" s="29">
        <v>6.6</v>
      </c>
      <c r="U265" s="27">
        <v>16.79</v>
      </c>
      <c r="V265" s="33">
        <v>368.05</v>
      </c>
      <c r="W265" s="158">
        <v>695</v>
      </c>
      <c r="X265" s="53">
        <v>18.5</v>
      </c>
      <c r="Y265" s="52">
        <v>0.9</v>
      </c>
      <c r="Z265" s="54">
        <v>81.88</v>
      </c>
      <c r="AA265" s="159">
        <v>1631.86</v>
      </c>
    </row>
    <row r="266" spans="1:27" s="26" customFormat="1" x14ac:dyDescent="0.15">
      <c r="A266" s="23">
        <v>2020</v>
      </c>
      <c r="B266" s="34">
        <v>10</v>
      </c>
      <c r="C266" s="89"/>
      <c r="D266" s="24"/>
      <c r="E266" s="17"/>
      <c r="F266" s="18"/>
      <c r="G266" s="18"/>
      <c r="H266" s="44">
        <v>2171</v>
      </c>
      <c r="I266" s="53">
        <v>20.3</v>
      </c>
      <c r="J266" s="52">
        <v>1.1000000000000001</v>
      </c>
      <c r="K266" s="47">
        <v>105.34</v>
      </c>
      <c r="L266" s="48">
        <v>1869.73</v>
      </c>
      <c r="M266" s="26">
        <v>479</v>
      </c>
      <c r="N266" s="32">
        <v>15.1</v>
      </c>
      <c r="O266" s="29">
        <v>0.7</v>
      </c>
      <c r="P266" s="33">
        <v>84.72</v>
      </c>
      <c r="Q266" s="48">
        <v>1946.77</v>
      </c>
      <c r="R266" s="26">
        <v>325</v>
      </c>
      <c r="S266" s="32">
        <v>156.19999999999999</v>
      </c>
      <c r="T266" s="29">
        <v>6.4</v>
      </c>
      <c r="U266" s="27">
        <v>14.65</v>
      </c>
      <c r="V266" s="33">
        <v>360.19</v>
      </c>
      <c r="W266" s="158">
        <v>696</v>
      </c>
      <c r="X266" s="53">
        <v>18.100000000000001</v>
      </c>
      <c r="Y266" s="52">
        <v>0.9</v>
      </c>
      <c r="Z266" s="54">
        <v>82.26</v>
      </c>
      <c r="AA266" s="159">
        <v>1631.14</v>
      </c>
    </row>
    <row r="267" spans="1:27" s="26" customFormat="1" x14ac:dyDescent="0.15">
      <c r="A267" s="23">
        <v>2020</v>
      </c>
      <c r="B267" s="34">
        <v>11</v>
      </c>
      <c r="C267" s="89"/>
      <c r="D267" s="24"/>
      <c r="E267" s="17"/>
      <c r="F267" s="18"/>
      <c r="G267" s="18"/>
      <c r="H267" s="44">
        <v>2174</v>
      </c>
      <c r="I267" s="53">
        <v>22.2</v>
      </c>
      <c r="J267" s="52">
        <v>1.2</v>
      </c>
      <c r="K267" s="47">
        <v>104.13</v>
      </c>
      <c r="L267" s="48">
        <v>1865.79</v>
      </c>
      <c r="M267" s="26">
        <v>478</v>
      </c>
      <c r="N267" s="32">
        <v>15.8</v>
      </c>
      <c r="O267" s="29">
        <v>0.7</v>
      </c>
      <c r="P267" s="33">
        <v>84.5</v>
      </c>
      <c r="Q267" s="48">
        <v>1950.97</v>
      </c>
      <c r="R267" s="26">
        <v>329</v>
      </c>
      <c r="S267" s="32">
        <v>157.30000000000001</v>
      </c>
      <c r="T267" s="29">
        <v>6.6</v>
      </c>
      <c r="U267" s="27">
        <v>14.88</v>
      </c>
      <c r="V267" s="33">
        <v>357.21</v>
      </c>
      <c r="W267" s="158">
        <v>697</v>
      </c>
      <c r="X267" s="53">
        <v>19.2</v>
      </c>
      <c r="Y267" s="52">
        <v>0.9</v>
      </c>
      <c r="Z267" s="54">
        <v>80.02</v>
      </c>
      <c r="AA267" s="159">
        <v>1628.69</v>
      </c>
    </row>
    <row r="268" spans="1:27" s="26" customFormat="1" x14ac:dyDescent="0.15">
      <c r="A268" s="23">
        <v>2020</v>
      </c>
      <c r="B268" s="34">
        <v>12</v>
      </c>
      <c r="C268" s="89"/>
      <c r="D268" s="24"/>
      <c r="E268" s="17"/>
      <c r="F268" s="18"/>
      <c r="G268" s="18"/>
      <c r="H268" s="44">
        <v>2181</v>
      </c>
      <c r="I268" s="53">
        <v>22.6</v>
      </c>
      <c r="J268" s="52">
        <v>1.3</v>
      </c>
      <c r="K268" s="47">
        <v>103.44</v>
      </c>
      <c r="L268" s="48">
        <v>1859.64</v>
      </c>
      <c r="M268" s="26">
        <v>472</v>
      </c>
      <c r="N268" s="32">
        <v>15.7</v>
      </c>
      <c r="O268" s="29">
        <v>0.7</v>
      </c>
      <c r="P268" s="33">
        <v>85.68</v>
      </c>
      <c r="Q268" s="48">
        <v>1969.5</v>
      </c>
      <c r="R268" s="26">
        <v>327</v>
      </c>
      <c r="S268" s="32">
        <v>152</v>
      </c>
      <c r="T268" s="29">
        <v>6.3</v>
      </c>
      <c r="U268" s="27">
        <v>14.74</v>
      </c>
      <c r="V268" s="33">
        <v>357.5</v>
      </c>
      <c r="W268" s="158">
        <v>698</v>
      </c>
      <c r="X268" s="53">
        <v>20.2</v>
      </c>
      <c r="Y268" s="52">
        <v>1</v>
      </c>
      <c r="Z268" s="54">
        <v>76.400000000000006</v>
      </c>
      <c r="AA268" s="159">
        <v>1608.78</v>
      </c>
    </row>
    <row r="269" spans="1:27" s="26" customFormat="1" x14ac:dyDescent="0.15">
      <c r="A269" s="23">
        <v>2021</v>
      </c>
      <c r="B269" s="34">
        <v>1</v>
      </c>
      <c r="C269" s="89"/>
      <c r="D269" s="24"/>
      <c r="E269" s="17"/>
      <c r="F269" s="18"/>
      <c r="G269" s="18"/>
      <c r="H269" s="44">
        <v>2188</v>
      </c>
      <c r="I269" s="53">
        <v>22.8</v>
      </c>
      <c r="J269" s="52">
        <v>1.3</v>
      </c>
      <c r="K269" s="47">
        <v>102.26</v>
      </c>
      <c r="L269" s="48">
        <v>1856.32</v>
      </c>
      <c r="M269" s="26">
        <v>472</v>
      </c>
      <c r="N269" s="32">
        <v>15.9</v>
      </c>
      <c r="O269" s="29">
        <v>0.7</v>
      </c>
      <c r="P269" s="33">
        <v>86.41</v>
      </c>
      <c r="Q269" s="48">
        <v>1970.45</v>
      </c>
      <c r="R269" s="26">
        <v>342</v>
      </c>
      <c r="S269" s="32">
        <v>158.30000000000001</v>
      </c>
      <c r="T269" s="29">
        <v>6.7</v>
      </c>
      <c r="U269" s="27">
        <v>14.38</v>
      </c>
      <c r="V269" s="33">
        <v>341.58</v>
      </c>
      <c r="W269" s="158">
        <v>700</v>
      </c>
      <c r="X269" s="53">
        <v>20.7</v>
      </c>
      <c r="Y269" s="52">
        <v>1</v>
      </c>
      <c r="Z269" s="54">
        <v>75.75</v>
      </c>
      <c r="AA269" s="159">
        <v>1604.94</v>
      </c>
    </row>
    <row r="270" spans="1:27" s="26" customFormat="1" x14ac:dyDescent="0.15">
      <c r="A270" s="23">
        <v>2021</v>
      </c>
      <c r="B270" s="34">
        <v>2</v>
      </c>
      <c r="C270" s="89"/>
      <c r="D270" s="24"/>
      <c r="E270" s="17"/>
      <c r="F270" s="18"/>
      <c r="G270" s="18"/>
      <c r="H270" s="44">
        <v>2190</v>
      </c>
      <c r="I270" s="53">
        <v>23.2</v>
      </c>
      <c r="J270" s="52">
        <v>1.3</v>
      </c>
      <c r="K270" s="47">
        <v>101.28</v>
      </c>
      <c r="L270" s="48">
        <v>1852.79</v>
      </c>
      <c r="M270" s="26">
        <v>471</v>
      </c>
      <c r="N270" s="32">
        <v>16</v>
      </c>
      <c r="O270" s="29">
        <v>0.7</v>
      </c>
      <c r="P270" s="33">
        <v>87.56</v>
      </c>
      <c r="Q270" s="48">
        <v>1972.67</v>
      </c>
      <c r="R270" s="26">
        <v>339</v>
      </c>
      <c r="S270" s="32">
        <v>192.8</v>
      </c>
      <c r="T270" s="29">
        <v>6.5</v>
      </c>
      <c r="U270" s="27">
        <v>11.51</v>
      </c>
      <c r="V270" s="33">
        <v>341.49</v>
      </c>
      <c r="W270" s="158">
        <v>696</v>
      </c>
      <c r="X270" s="53">
        <v>21.3</v>
      </c>
      <c r="Y270" s="52">
        <v>1</v>
      </c>
      <c r="Z270" s="54">
        <v>73.61</v>
      </c>
      <c r="AA270" s="159">
        <v>1603.68</v>
      </c>
    </row>
    <row r="271" spans="1:27" s="26" customFormat="1" x14ac:dyDescent="0.15">
      <c r="A271" s="23">
        <v>2021</v>
      </c>
      <c r="B271" s="34">
        <v>3</v>
      </c>
      <c r="C271" s="89"/>
      <c r="D271" s="24"/>
      <c r="E271" s="17"/>
      <c r="F271" s="18"/>
      <c r="G271" s="18"/>
      <c r="H271" s="44">
        <v>2182</v>
      </c>
      <c r="I271" s="53">
        <v>25.7</v>
      </c>
      <c r="J271" s="52">
        <v>1.3</v>
      </c>
      <c r="K271" s="47">
        <v>95.01</v>
      </c>
      <c r="L271" s="48">
        <v>1837.97</v>
      </c>
      <c r="M271" s="26">
        <v>471</v>
      </c>
      <c r="N271" s="32">
        <v>17.5</v>
      </c>
      <c r="O271" s="29">
        <v>0.7</v>
      </c>
      <c r="P271" s="33">
        <v>81.540000000000006</v>
      </c>
      <c r="Q271" s="48">
        <v>1946.23</v>
      </c>
      <c r="R271" s="26">
        <v>341</v>
      </c>
      <c r="S271" s="32">
        <v>225.6</v>
      </c>
      <c r="T271" s="29">
        <v>6.3</v>
      </c>
      <c r="U271" s="27">
        <v>9.94</v>
      </c>
      <c r="V271" s="33">
        <v>358.28</v>
      </c>
      <c r="W271" s="158">
        <v>694</v>
      </c>
      <c r="X271" s="53">
        <v>23.2</v>
      </c>
      <c r="Y271" s="52">
        <v>1</v>
      </c>
      <c r="Z271" s="54">
        <v>69.75</v>
      </c>
      <c r="AA271" s="159">
        <v>1599.09</v>
      </c>
    </row>
    <row r="272" spans="1:27" s="26" customFormat="1" x14ac:dyDescent="0.15">
      <c r="A272" s="23">
        <v>2021</v>
      </c>
      <c r="B272" s="34">
        <v>4</v>
      </c>
      <c r="C272" s="89"/>
      <c r="D272" s="24"/>
      <c r="E272" s="17"/>
      <c r="F272" s="18"/>
      <c r="G272" s="18"/>
      <c r="H272" s="44">
        <v>2183</v>
      </c>
      <c r="I272" s="53">
        <v>25.1</v>
      </c>
      <c r="J272" s="52">
        <v>1.3</v>
      </c>
      <c r="K272" s="47">
        <v>94.69</v>
      </c>
      <c r="L272" s="48">
        <v>1836.18</v>
      </c>
      <c r="M272" s="26">
        <v>471</v>
      </c>
      <c r="N272" s="32">
        <v>16.8</v>
      </c>
      <c r="O272" s="29">
        <v>0.7</v>
      </c>
      <c r="P272" s="33">
        <v>84.86</v>
      </c>
      <c r="Q272" s="48">
        <v>1951.15</v>
      </c>
      <c r="R272" s="26">
        <v>351</v>
      </c>
      <c r="S272" s="32">
        <v>261</v>
      </c>
      <c r="T272" s="29">
        <v>6.2</v>
      </c>
      <c r="U272" s="27">
        <v>8.2899999999999991</v>
      </c>
      <c r="V272" s="33">
        <v>350.61</v>
      </c>
      <c r="W272" s="158">
        <v>694</v>
      </c>
      <c r="X272" s="53">
        <v>24</v>
      </c>
      <c r="Y272" s="52">
        <v>1</v>
      </c>
      <c r="Z272" s="54">
        <v>66.290000000000006</v>
      </c>
      <c r="AA272" s="159">
        <v>1579.15</v>
      </c>
    </row>
    <row r="273" spans="1:27" s="26" customFormat="1" x14ac:dyDescent="0.15">
      <c r="A273" s="23">
        <v>2021</v>
      </c>
      <c r="B273" s="34">
        <v>5</v>
      </c>
      <c r="C273" s="89"/>
      <c r="D273" s="24"/>
      <c r="E273" s="17"/>
      <c r="F273" s="18"/>
      <c r="G273" s="18"/>
      <c r="H273" s="44">
        <v>2186</v>
      </c>
      <c r="I273" s="53">
        <v>25.6</v>
      </c>
      <c r="J273" s="52">
        <v>1.3</v>
      </c>
      <c r="K273" s="47">
        <v>92.48</v>
      </c>
      <c r="L273" s="48">
        <v>1835.52</v>
      </c>
      <c r="M273" s="26">
        <v>473</v>
      </c>
      <c r="N273" s="32">
        <v>17.100000000000001</v>
      </c>
      <c r="O273" s="29">
        <v>0.7</v>
      </c>
      <c r="P273" s="33">
        <v>83.69</v>
      </c>
      <c r="Q273" s="48">
        <v>1951.84</v>
      </c>
      <c r="R273" s="26">
        <v>353</v>
      </c>
      <c r="S273" s="32">
        <v>387.6</v>
      </c>
      <c r="T273" s="29">
        <v>6.1</v>
      </c>
      <c r="U273" s="27">
        <v>5.42</v>
      </c>
      <c r="V273" s="33">
        <v>342.62</v>
      </c>
      <c r="W273" s="158">
        <v>695</v>
      </c>
      <c r="X273" s="53">
        <v>24.4</v>
      </c>
      <c r="Y273" s="52">
        <v>1</v>
      </c>
      <c r="Z273" s="54">
        <v>65.430000000000007</v>
      </c>
      <c r="AA273" s="159">
        <v>1571.36</v>
      </c>
    </row>
    <row r="274" spans="1:27" s="26" customFormat="1" x14ac:dyDescent="0.15">
      <c r="A274" s="23">
        <v>2021</v>
      </c>
      <c r="B274" s="34">
        <v>6</v>
      </c>
      <c r="C274" s="89"/>
      <c r="D274" s="24"/>
      <c r="E274" s="17"/>
      <c r="F274" s="18"/>
      <c r="G274" s="18"/>
      <c r="H274" s="44">
        <v>2181</v>
      </c>
      <c r="I274" s="53">
        <v>26.3</v>
      </c>
      <c r="J274" s="52">
        <v>1.2</v>
      </c>
      <c r="K274" s="47">
        <v>91.97</v>
      </c>
      <c r="L274" s="48">
        <v>1941.37</v>
      </c>
      <c r="M274" s="26">
        <v>471</v>
      </c>
      <c r="N274" s="32">
        <v>28.6</v>
      </c>
      <c r="O274" s="29">
        <v>0.7</v>
      </c>
      <c r="P274" s="33">
        <v>50.2</v>
      </c>
      <c r="Q274" s="48">
        <v>1996.24</v>
      </c>
      <c r="R274" s="26">
        <v>351</v>
      </c>
      <c r="S274" s="32">
        <v>346.3</v>
      </c>
      <c r="T274" s="29">
        <v>5.8</v>
      </c>
      <c r="U274" s="27">
        <v>6.07</v>
      </c>
      <c r="V274" s="33">
        <v>365.07</v>
      </c>
      <c r="W274" s="158">
        <v>695</v>
      </c>
      <c r="X274" s="53">
        <v>28.8</v>
      </c>
      <c r="Y274" s="52">
        <v>1</v>
      </c>
      <c r="Z274" s="54">
        <v>55.73</v>
      </c>
      <c r="AA274" s="159">
        <v>1607.39</v>
      </c>
    </row>
    <row r="275" spans="1:27" s="26" customFormat="1" x14ac:dyDescent="0.15">
      <c r="A275" s="23">
        <v>2021</v>
      </c>
      <c r="B275" s="34">
        <v>7</v>
      </c>
      <c r="C275" s="89"/>
      <c r="D275" s="24"/>
      <c r="E275" s="17"/>
      <c r="F275" s="18"/>
      <c r="G275" s="18"/>
      <c r="H275" s="44">
        <v>2181</v>
      </c>
      <c r="I275" s="53">
        <v>25.8</v>
      </c>
      <c r="J275" s="52">
        <v>1.2</v>
      </c>
      <c r="K275" s="47">
        <v>92.22</v>
      </c>
      <c r="L275" s="48">
        <v>1941.57</v>
      </c>
      <c r="M275" s="26">
        <v>469</v>
      </c>
      <c r="N275" s="32">
        <v>27.4</v>
      </c>
      <c r="O275" s="29">
        <v>0.7</v>
      </c>
      <c r="P275" s="33">
        <v>51.82</v>
      </c>
      <c r="Q275" s="48">
        <v>2002.94</v>
      </c>
      <c r="R275" s="26">
        <v>368</v>
      </c>
      <c r="S275" s="32">
        <v>232.5</v>
      </c>
      <c r="T275" s="29">
        <v>5.5</v>
      </c>
      <c r="U275" s="27">
        <v>8.44</v>
      </c>
      <c r="V275" s="33">
        <v>355.31</v>
      </c>
      <c r="W275" s="158">
        <v>692</v>
      </c>
      <c r="X275" s="53">
        <v>29.2</v>
      </c>
      <c r="Y275" s="52">
        <v>1</v>
      </c>
      <c r="Z275" s="54">
        <v>54.82</v>
      </c>
      <c r="AA275" s="159">
        <v>1611.4</v>
      </c>
    </row>
    <row r="276" spans="1:27" s="26" customFormat="1" x14ac:dyDescent="0.15">
      <c r="A276" s="23">
        <v>2021</v>
      </c>
      <c r="B276" s="34">
        <v>8</v>
      </c>
      <c r="C276" s="89"/>
      <c r="D276" s="24"/>
      <c r="E276" s="17"/>
      <c r="F276" s="18"/>
      <c r="G276" s="18"/>
      <c r="H276" s="44">
        <v>2180</v>
      </c>
      <c r="I276" s="53">
        <v>26.5</v>
      </c>
      <c r="J276" s="52">
        <v>1.3</v>
      </c>
      <c r="K276" s="47">
        <v>92.72</v>
      </c>
      <c r="L276" s="48">
        <v>1943.18</v>
      </c>
      <c r="M276" s="26">
        <v>468</v>
      </c>
      <c r="N276" s="32">
        <v>27.9</v>
      </c>
      <c r="O276" s="29">
        <v>0.7</v>
      </c>
      <c r="P276" s="33">
        <v>51.23</v>
      </c>
      <c r="Q276" s="48">
        <v>2003.94</v>
      </c>
      <c r="R276" s="26">
        <v>375</v>
      </c>
      <c r="S276" s="32">
        <v>231.6</v>
      </c>
      <c r="T276" s="29">
        <v>5.8</v>
      </c>
      <c r="U276" s="27">
        <v>8.7100000000000009</v>
      </c>
      <c r="V276" s="33">
        <v>348.32</v>
      </c>
      <c r="W276" s="158">
        <v>691</v>
      </c>
      <c r="X276" s="53">
        <v>27.9</v>
      </c>
      <c r="Y276" s="52">
        <v>1</v>
      </c>
      <c r="Z276" s="54">
        <v>57.59</v>
      </c>
      <c r="AA276" s="159">
        <v>1607.72</v>
      </c>
    </row>
    <row r="277" spans="1:27" s="26" customFormat="1" x14ac:dyDescent="0.15">
      <c r="A277" s="23">
        <v>2021</v>
      </c>
      <c r="B277" s="34">
        <v>9</v>
      </c>
      <c r="C277" s="89"/>
      <c r="D277" s="24"/>
      <c r="E277" s="17"/>
      <c r="F277" s="18"/>
      <c r="G277" s="18"/>
      <c r="H277" s="44">
        <v>2164</v>
      </c>
      <c r="I277" s="53">
        <v>27.1</v>
      </c>
      <c r="J277" s="52">
        <v>1.3</v>
      </c>
      <c r="K277" s="47">
        <v>92.37</v>
      </c>
      <c r="L277" s="48">
        <v>1926.55</v>
      </c>
      <c r="M277" s="26">
        <v>466</v>
      </c>
      <c r="N277" s="32">
        <v>29</v>
      </c>
      <c r="O277" s="29">
        <v>0.7</v>
      </c>
      <c r="P277" s="33">
        <v>48.67</v>
      </c>
      <c r="Q277" s="48">
        <v>1988.66</v>
      </c>
      <c r="R277" s="26">
        <v>376</v>
      </c>
      <c r="S277" s="32">
        <v>234.2</v>
      </c>
      <c r="T277" s="29">
        <v>5.8</v>
      </c>
      <c r="U277" s="27">
        <v>8.5</v>
      </c>
      <c r="V277" s="33">
        <v>345.79</v>
      </c>
      <c r="W277" s="158">
        <v>690</v>
      </c>
      <c r="X277" s="53">
        <v>27.4</v>
      </c>
      <c r="Y277" s="52">
        <v>1</v>
      </c>
      <c r="Z277" s="54">
        <v>59.22</v>
      </c>
      <c r="AA277" s="159">
        <v>1611.22</v>
      </c>
    </row>
    <row r="278" spans="1:27" s="26" customFormat="1" x14ac:dyDescent="0.15">
      <c r="A278" s="23">
        <v>2021</v>
      </c>
      <c r="B278" s="34">
        <v>10</v>
      </c>
      <c r="C278" s="89"/>
      <c r="D278" s="24"/>
      <c r="E278" s="17"/>
      <c r="F278" s="18"/>
      <c r="G278" s="18"/>
      <c r="H278" s="44">
        <v>2166</v>
      </c>
      <c r="I278" s="53">
        <v>26.5</v>
      </c>
      <c r="J278" s="52">
        <v>1.3</v>
      </c>
      <c r="K278" s="47">
        <v>92.62</v>
      </c>
      <c r="L278" s="48">
        <v>1924.97</v>
      </c>
      <c r="M278" s="26">
        <v>465</v>
      </c>
      <c r="N278" s="32">
        <v>28.6</v>
      </c>
      <c r="O278" s="29">
        <v>0.7</v>
      </c>
      <c r="P278" s="33">
        <v>48.02</v>
      </c>
      <c r="Q278" s="48">
        <v>1983.49</v>
      </c>
      <c r="R278" s="26">
        <v>387</v>
      </c>
      <c r="S278" s="32">
        <v>189.7</v>
      </c>
      <c r="T278" s="29">
        <v>5.8</v>
      </c>
      <c r="U278" s="27">
        <v>10.44</v>
      </c>
      <c r="V278" s="33">
        <v>343.2</v>
      </c>
      <c r="W278" s="158">
        <v>690</v>
      </c>
      <c r="X278" s="53">
        <v>26.9</v>
      </c>
      <c r="Y278" s="52">
        <v>1</v>
      </c>
      <c r="Z278" s="54">
        <v>60.21</v>
      </c>
      <c r="AA278" s="159">
        <v>1615.44</v>
      </c>
    </row>
    <row r="279" spans="1:27" s="26" customFormat="1" x14ac:dyDescent="0.15">
      <c r="A279" s="23">
        <v>2021</v>
      </c>
      <c r="B279" s="34">
        <v>11</v>
      </c>
      <c r="C279" s="89"/>
      <c r="D279" s="24"/>
      <c r="E279" s="17"/>
      <c r="F279" s="18"/>
      <c r="G279" s="18"/>
      <c r="H279" s="44">
        <v>2167</v>
      </c>
      <c r="I279" s="53">
        <v>24.9</v>
      </c>
      <c r="J279" s="52">
        <v>1.2</v>
      </c>
      <c r="K279" s="47">
        <v>93.58</v>
      </c>
      <c r="L279" s="48">
        <v>1923.47</v>
      </c>
      <c r="M279" s="26">
        <v>466</v>
      </c>
      <c r="N279" s="32">
        <v>27.6</v>
      </c>
      <c r="O279" s="29">
        <v>0.7</v>
      </c>
      <c r="P279" s="33">
        <v>48.29</v>
      </c>
      <c r="Q279" s="48">
        <v>1975.79</v>
      </c>
      <c r="R279" s="26">
        <v>388</v>
      </c>
      <c r="S279" s="32">
        <v>154.30000000000001</v>
      </c>
      <c r="T279" s="29">
        <v>5.2</v>
      </c>
      <c r="U279" s="27">
        <v>11.88</v>
      </c>
      <c r="V279" s="33">
        <v>354.23</v>
      </c>
      <c r="W279" s="158">
        <v>689</v>
      </c>
      <c r="X279" s="53">
        <v>25.7</v>
      </c>
      <c r="Y279" s="52">
        <v>1</v>
      </c>
      <c r="Z279" s="54">
        <v>61.65</v>
      </c>
      <c r="AA279" s="159">
        <v>1613.65</v>
      </c>
    </row>
    <row r="280" spans="1:27" s="26" customFormat="1" x14ac:dyDescent="0.15">
      <c r="A280" s="23">
        <v>2021</v>
      </c>
      <c r="B280" s="34">
        <v>12</v>
      </c>
      <c r="C280" s="89"/>
      <c r="D280" s="24"/>
      <c r="E280" s="17"/>
      <c r="F280" s="18"/>
      <c r="G280" s="18"/>
      <c r="H280" s="44">
        <v>2165</v>
      </c>
      <c r="I280" s="53">
        <v>25.4</v>
      </c>
      <c r="J280" s="52">
        <v>1.2</v>
      </c>
      <c r="K280" s="47">
        <v>94.32</v>
      </c>
      <c r="L280" s="48">
        <v>1924.11</v>
      </c>
      <c r="M280" s="26">
        <v>467</v>
      </c>
      <c r="N280" s="32">
        <v>26.7</v>
      </c>
      <c r="O280" s="29">
        <v>0.7</v>
      </c>
      <c r="P280" s="33">
        <v>50.21</v>
      </c>
      <c r="Q280" s="48">
        <v>1987.18</v>
      </c>
      <c r="R280" s="26">
        <v>395</v>
      </c>
      <c r="S280" s="32">
        <v>116.5</v>
      </c>
      <c r="T280" s="29">
        <v>4.8</v>
      </c>
      <c r="U280" s="27">
        <v>14.58</v>
      </c>
      <c r="V280" s="33">
        <v>356.51</v>
      </c>
      <c r="W280" s="158">
        <v>688</v>
      </c>
      <c r="X280" s="53">
        <v>25.1</v>
      </c>
      <c r="Y280" s="52">
        <v>1</v>
      </c>
      <c r="Z280" s="54">
        <v>61.95</v>
      </c>
      <c r="AA280" s="159">
        <v>1608.38</v>
      </c>
    </row>
    <row r="281" spans="1:27" s="26" customFormat="1" x14ac:dyDescent="0.15">
      <c r="A281" s="23">
        <v>2022</v>
      </c>
      <c r="B281" s="34">
        <v>1</v>
      </c>
      <c r="C281" s="89"/>
      <c r="D281" s="24"/>
      <c r="E281" s="17"/>
      <c r="F281" s="18"/>
      <c r="G281" s="18"/>
      <c r="H281" s="44">
        <v>2163</v>
      </c>
      <c r="I281" s="53">
        <v>23.5</v>
      </c>
      <c r="J281" s="52">
        <v>1.2</v>
      </c>
      <c r="K281" s="47">
        <v>94.05</v>
      </c>
      <c r="L281" s="48">
        <v>1920.29</v>
      </c>
      <c r="M281" s="26">
        <v>470</v>
      </c>
      <c r="N281" s="32">
        <v>25</v>
      </c>
      <c r="O281" s="29">
        <v>0.6</v>
      </c>
      <c r="P281" s="33">
        <v>51.54</v>
      </c>
      <c r="Q281" s="48">
        <v>1981.16</v>
      </c>
      <c r="R281" s="26">
        <v>418</v>
      </c>
      <c r="S281" s="32">
        <v>93</v>
      </c>
      <c r="T281" s="29">
        <v>4</v>
      </c>
      <c r="U281" s="27">
        <v>14.41</v>
      </c>
      <c r="V281" s="33">
        <v>338.42</v>
      </c>
      <c r="W281" s="158">
        <v>690</v>
      </c>
      <c r="X281" s="53">
        <v>23.2</v>
      </c>
      <c r="Y281" s="52">
        <v>0.9</v>
      </c>
      <c r="Z281" s="54">
        <v>63.01</v>
      </c>
      <c r="AA281" s="159">
        <v>1607.61</v>
      </c>
    </row>
    <row r="282" spans="1:27" s="26" customFormat="1" x14ac:dyDescent="0.15">
      <c r="A282" s="23">
        <v>2022</v>
      </c>
      <c r="B282" s="34">
        <v>2</v>
      </c>
      <c r="C282" s="89"/>
      <c r="D282" s="24"/>
      <c r="E282" s="17"/>
      <c r="F282" s="18"/>
      <c r="G282" s="18"/>
      <c r="H282" s="44">
        <v>2161</v>
      </c>
      <c r="I282" s="53">
        <v>23.7</v>
      </c>
      <c r="J282" s="52">
        <v>1.2</v>
      </c>
      <c r="K282" s="47">
        <v>94.56</v>
      </c>
      <c r="L282" s="48">
        <v>1922.51</v>
      </c>
      <c r="M282" s="26">
        <v>468</v>
      </c>
      <c r="N282" s="32">
        <v>24.3</v>
      </c>
      <c r="O282" s="29">
        <v>0.6</v>
      </c>
      <c r="P282" s="33">
        <v>52.8</v>
      </c>
      <c r="Q282" s="48">
        <v>1980.69</v>
      </c>
      <c r="R282" s="26">
        <v>418</v>
      </c>
      <c r="S282" s="32">
        <v>84.5</v>
      </c>
      <c r="T282" s="29">
        <v>3.8</v>
      </c>
      <c r="U282" s="27">
        <v>15.43</v>
      </c>
      <c r="V282" s="33">
        <v>340.15</v>
      </c>
      <c r="W282" s="158">
        <v>687</v>
      </c>
      <c r="X282" s="53">
        <v>21.7</v>
      </c>
      <c r="Y282" s="52">
        <v>0.9</v>
      </c>
      <c r="Z282" s="54">
        <v>67.069999999999993</v>
      </c>
      <c r="AA282" s="159">
        <v>1615.28</v>
      </c>
    </row>
    <row r="283" spans="1:27" s="26" customFormat="1" x14ac:dyDescent="0.15">
      <c r="A283" s="23">
        <v>2022</v>
      </c>
      <c r="B283" s="34">
        <v>3</v>
      </c>
      <c r="C283" s="89"/>
      <c r="D283" s="24"/>
      <c r="E283" s="17"/>
      <c r="F283" s="18"/>
      <c r="G283" s="18"/>
      <c r="H283" s="44">
        <v>2159</v>
      </c>
      <c r="I283" s="53">
        <v>22</v>
      </c>
      <c r="J283" s="52">
        <v>1.2</v>
      </c>
      <c r="K283" s="47">
        <v>102.92</v>
      </c>
      <c r="L283" s="48">
        <v>1934.82</v>
      </c>
      <c r="M283" s="26">
        <v>468</v>
      </c>
      <c r="N283" s="32">
        <v>21.5</v>
      </c>
      <c r="O283" s="29">
        <v>0.7</v>
      </c>
      <c r="P283" s="33">
        <v>60.58</v>
      </c>
      <c r="Q283" s="48">
        <v>1996.58</v>
      </c>
      <c r="R283" s="26">
        <v>421</v>
      </c>
      <c r="S283" s="32">
        <v>74.3</v>
      </c>
      <c r="T283" s="29">
        <v>4.2</v>
      </c>
      <c r="U283" s="27">
        <v>20.25</v>
      </c>
      <c r="V283" s="33">
        <v>360.26</v>
      </c>
      <c r="W283" s="158">
        <v>684</v>
      </c>
      <c r="X283" s="53">
        <v>20.2</v>
      </c>
      <c r="Y283" s="52">
        <v>0.9</v>
      </c>
      <c r="Z283" s="54">
        <v>73.13</v>
      </c>
      <c r="AA283" s="159">
        <v>1615.28</v>
      </c>
    </row>
    <row r="284" spans="1:27" x14ac:dyDescent="0.15">
      <c r="O284" s="47"/>
      <c r="P284" s="59"/>
      <c r="Q284" s="53"/>
      <c r="R284" s="52"/>
      <c r="V284" s="55"/>
    </row>
    <row r="285" spans="1:27" x14ac:dyDescent="0.15">
      <c r="A285" s="127"/>
      <c r="B285" s="128"/>
      <c r="C285" s="129"/>
      <c r="D285" s="130"/>
      <c r="E285" s="46"/>
      <c r="F285" s="131"/>
      <c r="G285" s="131"/>
      <c r="O285" s="47"/>
      <c r="P285" s="59"/>
      <c r="Q285" s="53"/>
      <c r="R285" s="52"/>
      <c r="V285" s="55"/>
    </row>
    <row r="286" spans="1:27" x14ac:dyDescent="0.15">
      <c r="A286" s="127"/>
      <c r="B286" s="128"/>
      <c r="C286" s="129"/>
      <c r="D286" s="130"/>
      <c r="E286" s="46"/>
      <c r="F286" s="131"/>
      <c r="G286" s="131"/>
      <c r="I286" s="53"/>
      <c r="L286" s="47"/>
      <c r="N286" s="53"/>
      <c r="P286" s="55"/>
      <c r="Q286" s="47"/>
      <c r="S286" s="53"/>
      <c r="V286" s="55"/>
    </row>
    <row r="287" spans="1:27" x14ac:dyDescent="0.15">
      <c r="A287" s="127"/>
      <c r="B287" s="128"/>
      <c r="C287" s="129"/>
      <c r="D287" s="130"/>
      <c r="E287" s="46"/>
      <c r="F287" s="131"/>
      <c r="G287" s="131"/>
      <c r="I287" s="53"/>
      <c r="L287" s="47"/>
      <c r="N287" s="53"/>
      <c r="P287" s="55"/>
      <c r="Q287" s="47"/>
      <c r="S287" s="53"/>
      <c r="V287" s="55"/>
    </row>
    <row r="288" spans="1:27" x14ac:dyDescent="0.15">
      <c r="A288" s="127"/>
      <c r="B288" s="128"/>
      <c r="C288" s="129"/>
      <c r="D288" s="130"/>
      <c r="E288" s="46"/>
      <c r="F288" s="131"/>
      <c r="G288" s="131"/>
      <c r="I288" s="53"/>
      <c r="L288" s="47"/>
      <c r="N288" s="53"/>
      <c r="P288" s="55"/>
      <c r="Q288" s="47"/>
      <c r="S288" s="53"/>
      <c r="V288" s="55"/>
    </row>
    <row r="289" spans="1:22" x14ac:dyDescent="0.15">
      <c r="A289" s="127"/>
      <c r="B289" s="128"/>
      <c r="C289" s="129"/>
      <c r="D289" s="130"/>
      <c r="E289" s="46"/>
      <c r="F289" s="131"/>
      <c r="G289" s="131"/>
      <c r="I289" s="53"/>
      <c r="L289" s="47"/>
      <c r="N289" s="53"/>
      <c r="P289" s="55"/>
      <c r="Q289" s="47"/>
      <c r="S289" s="53"/>
      <c r="V289" s="55"/>
    </row>
    <row r="290" spans="1:22" x14ac:dyDescent="0.15">
      <c r="A290" s="127"/>
      <c r="B290" s="128"/>
      <c r="C290" s="129"/>
      <c r="D290" s="130"/>
      <c r="E290" s="46"/>
      <c r="F290" s="131"/>
      <c r="G290" s="131"/>
      <c r="I290" s="53"/>
      <c r="L290" s="47"/>
      <c r="N290" s="53"/>
      <c r="P290" s="55"/>
      <c r="Q290" s="47"/>
      <c r="S290" s="53"/>
      <c r="V290" s="55"/>
    </row>
    <row r="291" spans="1:22" x14ac:dyDescent="0.15">
      <c r="A291" s="127"/>
      <c r="B291" s="128"/>
      <c r="C291" s="129"/>
      <c r="D291" s="130"/>
      <c r="E291" s="46"/>
      <c r="F291" s="131"/>
      <c r="G291" s="131"/>
      <c r="I291" s="53"/>
      <c r="L291" s="47"/>
      <c r="N291" s="53"/>
      <c r="P291" s="55"/>
      <c r="Q291" s="47"/>
      <c r="S291" s="53"/>
      <c r="V291" s="55"/>
    </row>
    <row r="292" spans="1:22" x14ac:dyDescent="0.15">
      <c r="A292" s="127"/>
      <c r="B292" s="128"/>
      <c r="C292" s="129"/>
      <c r="D292" s="130"/>
      <c r="E292" s="46"/>
      <c r="F292" s="131"/>
      <c r="G292" s="131"/>
      <c r="I292" s="53"/>
      <c r="L292" s="47"/>
      <c r="N292" s="53"/>
      <c r="P292" s="55"/>
      <c r="Q292" s="47"/>
      <c r="S292" s="53"/>
      <c r="V292" s="55"/>
    </row>
    <row r="293" spans="1:22" x14ac:dyDescent="0.15">
      <c r="A293" s="127"/>
      <c r="B293" s="128"/>
      <c r="C293" s="129"/>
      <c r="D293" s="130"/>
      <c r="E293" s="46"/>
      <c r="F293" s="131"/>
      <c r="G293" s="131"/>
      <c r="I293" s="53"/>
      <c r="L293" s="47"/>
      <c r="N293" s="53"/>
      <c r="P293" s="55"/>
      <c r="Q293" s="47"/>
      <c r="S293" s="53"/>
      <c r="V293" s="55"/>
    </row>
    <row r="294" spans="1:22" x14ac:dyDescent="0.15">
      <c r="A294" s="127"/>
      <c r="B294" s="128"/>
      <c r="C294" s="129"/>
      <c r="D294" s="130"/>
      <c r="E294" s="46"/>
      <c r="F294" s="131"/>
      <c r="G294" s="131"/>
      <c r="I294" s="53"/>
      <c r="L294" s="47"/>
      <c r="N294" s="53"/>
      <c r="P294" s="55"/>
      <c r="Q294" s="47"/>
      <c r="S294" s="53"/>
      <c r="V294" s="55"/>
    </row>
    <row r="295" spans="1:22" x14ac:dyDescent="0.15">
      <c r="A295" s="127"/>
      <c r="B295" s="128"/>
      <c r="C295" s="129"/>
      <c r="D295" s="130"/>
      <c r="E295" s="46"/>
      <c r="F295" s="131"/>
      <c r="G295" s="131"/>
      <c r="I295" s="53"/>
      <c r="L295" s="47"/>
      <c r="N295" s="53"/>
      <c r="P295" s="55"/>
      <c r="Q295" s="47"/>
      <c r="S295" s="53"/>
      <c r="V295" s="55"/>
    </row>
    <row r="296" spans="1:22" x14ac:dyDescent="0.15">
      <c r="A296" s="127"/>
      <c r="B296" s="128"/>
      <c r="C296" s="129"/>
      <c r="D296" s="130"/>
      <c r="E296" s="46"/>
      <c r="F296" s="131"/>
      <c r="G296" s="131"/>
      <c r="I296" s="53"/>
      <c r="L296" s="47"/>
      <c r="N296" s="53"/>
      <c r="P296" s="55"/>
      <c r="Q296" s="47"/>
      <c r="S296" s="53"/>
      <c r="V296" s="55"/>
    </row>
    <row r="297" spans="1:22" x14ac:dyDescent="0.15">
      <c r="A297" s="127"/>
      <c r="B297" s="128"/>
      <c r="C297" s="129"/>
      <c r="D297" s="130"/>
      <c r="E297" s="46"/>
      <c r="F297" s="131"/>
      <c r="G297" s="131"/>
      <c r="I297" s="53"/>
      <c r="L297" s="47"/>
      <c r="N297" s="53"/>
      <c r="P297" s="55"/>
      <c r="Q297" s="47"/>
      <c r="S297" s="53"/>
      <c r="V297" s="55"/>
    </row>
    <row r="298" spans="1:22" x14ac:dyDescent="0.15">
      <c r="A298" s="127"/>
      <c r="B298" s="128"/>
      <c r="C298" s="129"/>
      <c r="D298" s="130"/>
      <c r="E298" s="46"/>
      <c r="F298" s="131"/>
      <c r="G298" s="131"/>
      <c r="I298" s="53"/>
      <c r="L298" s="47"/>
      <c r="N298" s="53"/>
      <c r="P298" s="55"/>
      <c r="Q298" s="47"/>
      <c r="S298" s="53"/>
      <c r="V298" s="55"/>
    </row>
    <row r="299" spans="1:22" x14ac:dyDescent="0.15">
      <c r="A299" s="127"/>
      <c r="B299" s="128"/>
      <c r="C299" s="129"/>
      <c r="D299" s="130"/>
      <c r="E299" s="46"/>
      <c r="F299" s="131"/>
      <c r="G299" s="131"/>
      <c r="I299" s="53"/>
      <c r="L299" s="47"/>
      <c r="N299" s="53"/>
      <c r="P299" s="55"/>
      <c r="Q299" s="47"/>
      <c r="S299" s="53"/>
      <c r="V299" s="55"/>
    </row>
    <row r="300" spans="1:22" x14ac:dyDescent="0.15">
      <c r="A300" s="127"/>
      <c r="B300" s="128"/>
      <c r="C300" s="129"/>
      <c r="D300" s="130"/>
      <c r="E300" s="46"/>
      <c r="F300" s="131"/>
      <c r="G300" s="131"/>
      <c r="I300" s="53"/>
      <c r="L300" s="47"/>
      <c r="N300" s="53"/>
      <c r="P300" s="55"/>
      <c r="Q300" s="47"/>
      <c r="S300" s="53"/>
      <c r="V300" s="55"/>
    </row>
    <row r="301" spans="1:22" x14ac:dyDescent="0.15">
      <c r="A301" s="127"/>
      <c r="B301" s="128"/>
      <c r="C301" s="129"/>
      <c r="D301" s="130"/>
      <c r="E301" s="46"/>
      <c r="F301" s="131"/>
      <c r="G301" s="131"/>
      <c r="I301" s="53"/>
      <c r="L301" s="47"/>
      <c r="N301" s="53"/>
      <c r="P301" s="55"/>
      <c r="Q301" s="47"/>
      <c r="S301" s="53"/>
      <c r="V301" s="55"/>
    </row>
    <row r="302" spans="1:22" x14ac:dyDescent="0.15">
      <c r="A302" s="127"/>
      <c r="B302" s="128"/>
      <c r="C302" s="129"/>
      <c r="D302" s="130"/>
      <c r="E302" s="46"/>
      <c r="F302" s="131"/>
      <c r="G302" s="131"/>
      <c r="I302" s="53"/>
      <c r="L302" s="47"/>
      <c r="N302" s="53"/>
      <c r="P302" s="55"/>
      <c r="Q302" s="47"/>
      <c r="S302" s="53"/>
      <c r="V302" s="55"/>
    </row>
    <row r="303" spans="1:22" x14ac:dyDescent="0.15">
      <c r="A303" s="127"/>
      <c r="B303" s="128"/>
      <c r="C303" s="129"/>
      <c r="D303" s="130"/>
      <c r="E303" s="46"/>
      <c r="F303" s="131"/>
      <c r="G303" s="131"/>
      <c r="I303" s="53"/>
      <c r="L303" s="47"/>
      <c r="N303" s="53"/>
      <c r="P303" s="55"/>
      <c r="Q303" s="47"/>
      <c r="S303" s="53"/>
      <c r="V303" s="55"/>
    </row>
    <row r="304" spans="1:22" x14ac:dyDescent="0.15">
      <c r="A304" s="127"/>
      <c r="B304" s="128"/>
      <c r="C304" s="129"/>
      <c r="D304" s="130"/>
      <c r="E304" s="46"/>
      <c r="F304" s="131"/>
      <c r="G304" s="131"/>
      <c r="I304" s="53"/>
      <c r="L304" s="47"/>
      <c r="N304" s="53"/>
      <c r="P304" s="55"/>
      <c r="Q304" s="47"/>
      <c r="S304" s="53"/>
      <c r="V304" s="55"/>
    </row>
    <row r="305" spans="1:22" x14ac:dyDescent="0.15">
      <c r="A305" s="127"/>
      <c r="B305" s="128"/>
      <c r="C305" s="129"/>
      <c r="D305" s="130"/>
      <c r="E305" s="46"/>
      <c r="F305" s="131"/>
      <c r="G305" s="131"/>
      <c r="I305" s="53"/>
      <c r="L305" s="47"/>
      <c r="N305" s="53"/>
      <c r="P305" s="55"/>
      <c r="Q305" s="47"/>
      <c r="S305" s="53"/>
      <c r="V305" s="55"/>
    </row>
    <row r="306" spans="1:22" x14ac:dyDescent="0.15">
      <c r="A306" s="127"/>
      <c r="B306" s="128"/>
      <c r="C306" s="129"/>
      <c r="D306" s="130"/>
      <c r="E306" s="46"/>
      <c r="F306" s="131"/>
      <c r="G306" s="131"/>
      <c r="I306" s="53"/>
      <c r="L306" s="47"/>
      <c r="N306" s="53"/>
      <c r="P306" s="55"/>
      <c r="Q306" s="47"/>
      <c r="S306" s="53"/>
      <c r="V306" s="55"/>
    </row>
    <row r="307" spans="1:22" x14ac:dyDescent="0.15">
      <c r="A307" s="127"/>
      <c r="B307" s="128"/>
      <c r="C307" s="129"/>
      <c r="D307" s="130"/>
      <c r="E307" s="46"/>
      <c r="F307" s="131"/>
      <c r="G307" s="131"/>
      <c r="I307" s="53"/>
      <c r="L307" s="47"/>
      <c r="N307" s="53"/>
      <c r="P307" s="55"/>
      <c r="Q307" s="47"/>
      <c r="S307" s="53"/>
      <c r="V307" s="55"/>
    </row>
    <row r="308" spans="1:22" x14ac:dyDescent="0.15">
      <c r="A308" s="127"/>
      <c r="B308" s="128"/>
      <c r="C308" s="129"/>
      <c r="D308" s="130"/>
      <c r="E308" s="46"/>
      <c r="F308" s="131"/>
      <c r="G308" s="131"/>
      <c r="I308" s="53"/>
      <c r="L308" s="47"/>
      <c r="N308" s="53"/>
      <c r="P308" s="55"/>
      <c r="Q308" s="47"/>
      <c r="S308" s="53"/>
      <c r="V308" s="55"/>
    </row>
    <row r="309" spans="1:22" x14ac:dyDescent="0.15">
      <c r="A309" s="127"/>
      <c r="B309" s="128"/>
      <c r="C309" s="129"/>
      <c r="D309" s="130"/>
      <c r="E309" s="46"/>
      <c r="F309" s="131"/>
      <c r="G309" s="131"/>
      <c r="I309" s="53"/>
      <c r="L309" s="47"/>
      <c r="N309" s="53"/>
      <c r="P309" s="55"/>
      <c r="Q309" s="47"/>
      <c r="S309" s="53"/>
      <c r="V309" s="55"/>
    </row>
    <row r="310" spans="1:22" x14ac:dyDescent="0.15">
      <c r="A310" s="127"/>
      <c r="B310" s="128"/>
      <c r="C310" s="129"/>
      <c r="D310" s="130"/>
      <c r="E310" s="46"/>
      <c r="F310" s="131"/>
      <c r="G310" s="131"/>
      <c r="I310" s="53"/>
      <c r="L310" s="47"/>
      <c r="N310" s="53"/>
      <c r="P310" s="55"/>
      <c r="Q310" s="47"/>
      <c r="S310" s="53"/>
      <c r="V310" s="55"/>
    </row>
    <row r="311" spans="1:22" x14ac:dyDescent="0.15">
      <c r="A311" s="127"/>
      <c r="B311" s="128"/>
      <c r="C311" s="129"/>
      <c r="D311" s="130"/>
      <c r="E311" s="46"/>
      <c r="F311" s="131"/>
      <c r="G311" s="131"/>
      <c r="I311" s="53"/>
      <c r="L311" s="47"/>
      <c r="N311" s="53"/>
      <c r="P311" s="55"/>
      <c r="Q311" s="47"/>
      <c r="S311" s="53"/>
      <c r="V311" s="55"/>
    </row>
    <row r="312" spans="1:22" x14ac:dyDescent="0.15">
      <c r="A312" s="127"/>
      <c r="B312" s="128"/>
      <c r="C312" s="129"/>
      <c r="D312" s="130"/>
      <c r="E312" s="46"/>
      <c r="F312" s="131"/>
      <c r="G312" s="131"/>
      <c r="I312" s="53"/>
      <c r="L312" s="47"/>
      <c r="N312" s="53"/>
      <c r="P312" s="55"/>
      <c r="Q312" s="47"/>
      <c r="S312" s="53"/>
      <c r="V312" s="55"/>
    </row>
    <row r="313" spans="1:22" x14ac:dyDescent="0.15">
      <c r="A313" s="127"/>
      <c r="B313" s="128"/>
      <c r="C313" s="129"/>
      <c r="D313" s="130"/>
      <c r="E313" s="46"/>
      <c r="F313" s="131"/>
      <c r="G313" s="131"/>
      <c r="I313" s="53"/>
      <c r="L313" s="47"/>
      <c r="N313" s="53"/>
      <c r="P313" s="55"/>
      <c r="Q313" s="47"/>
      <c r="S313" s="53"/>
      <c r="V313" s="55"/>
    </row>
    <row r="314" spans="1:22" x14ac:dyDescent="0.15">
      <c r="A314" s="127"/>
      <c r="B314" s="128"/>
      <c r="C314" s="129"/>
      <c r="D314" s="130"/>
      <c r="E314" s="46"/>
      <c r="F314" s="131"/>
      <c r="G314" s="131"/>
      <c r="I314" s="53"/>
      <c r="L314" s="47"/>
      <c r="N314" s="53"/>
      <c r="P314" s="55"/>
      <c r="Q314" s="47"/>
      <c r="S314" s="53"/>
      <c r="V314" s="55"/>
    </row>
    <row r="315" spans="1:22" x14ac:dyDescent="0.15">
      <c r="A315" s="127"/>
      <c r="B315" s="128"/>
      <c r="C315" s="129"/>
      <c r="D315" s="130"/>
      <c r="E315" s="46"/>
      <c r="F315" s="131"/>
      <c r="G315" s="131"/>
      <c r="I315" s="53"/>
      <c r="L315" s="47"/>
      <c r="N315" s="53"/>
      <c r="P315" s="55"/>
      <c r="Q315" s="47"/>
      <c r="S315" s="53"/>
      <c r="V315" s="55"/>
    </row>
    <row r="316" spans="1:22" x14ac:dyDescent="0.15">
      <c r="A316" s="127"/>
      <c r="B316" s="128"/>
      <c r="C316" s="129"/>
      <c r="D316" s="130"/>
      <c r="E316" s="46"/>
      <c r="F316" s="131"/>
      <c r="G316" s="131"/>
      <c r="I316" s="53"/>
      <c r="L316" s="47"/>
      <c r="N316" s="53"/>
      <c r="P316" s="55"/>
      <c r="Q316" s="47"/>
      <c r="S316" s="53"/>
      <c r="V316" s="55"/>
    </row>
    <row r="317" spans="1:22" x14ac:dyDescent="0.15">
      <c r="A317" s="127"/>
      <c r="B317" s="128"/>
      <c r="C317" s="129"/>
      <c r="D317" s="130"/>
      <c r="E317" s="46"/>
      <c r="F317" s="131"/>
      <c r="G317" s="131"/>
      <c r="I317" s="53"/>
      <c r="L317" s="47"/>
      <c r="N317" s="53"/>
      <c r="P317" s="55"/>
      <c r="Q317" s="47"/>
      <c r="S317" s="53"/>
      <c r="V317" s="55"/>
    </row>
    <row r="318" spans="1:22" x14ac:dyDescent="0.15">
      <c r="A318" s="127"/>
      <c r="B318" s="128"/>
      <c r="C318" s="129"/>
      <c r="D318" s="130"/>
      <c r="E318" s="46"/>
      <c r="F318" s="131"/>
      <c r="G318" s="131"/>
      <c r="I318" s="53"/>
      <c r="L318" s="47"/>
      <c r="N318" s="53"/>
      <c r="P318" s="55"/>
      <c r="Q318" s="47"/>
      <c r="S318" s="53"/>
      <c r="V318" s="55"/>
    </row>
    <row r="319" spans="1:22" x14ac:dyDescent="0.15">
      <c r="A319" s="127"/>
      <c r="B319" s="128"/>
      <c r="C319" s="129"/>
      <c r="D319" s="130"/>
      <c r="E319" s="46"/>
      <c r="F319" s="131"/>
      <c r="G319" s="131"/>
      <c r="I319" s="53"/>
      <c r="L319" s="47"/>
      <c r="N319" s="53"/>
      <c r="P319" s="55"/>
      <c r="Q319" s="47"/>
      <c r="S319" s="53"/>
      <c r="V319" s="55"/>
    </row>
    <row r="320" spans="1:22" x14ac:dyDescent="0.15">
      <c r="A320" s="127"/>
      <c r="B320" s="128"/>
      <c r="C320" s="129"/>
      <c r="D320" s="130"/>
      <c r="E320" s="46"/>
      <c r="F320" s="131"/>
      <c r="G320" s="131"/>
      <c r="I320" s="53"/>
      <c r="L320" s="47"/>
      <c r="N320" s="53"/>
      <c r="P320" s="55"/>
      <c r="Q320" s="47"/>
      <c r="S320" s="53"/>
      <c r="V320" s="55"/>
    </row>
    <row r="321" spans="1:22" x14ac:dyDescent="0.15">
      <c r="A321" s="127"/>
      <c r="B321" s="128"/>
      <c r="C321" s="129"/>
      <c r="D321" s="130"/>
      <c r="E321" s="46"/>
      <c r="F321" s="131"/>
      <c r="G321" s="131"/>
      <c r="I321" s="53"/>
      <c r="L321" s="47"/>
      <c r="N321" s="53"/>
      <c r="P321" s="55"/>
      <c r="Q321" s="47"/>
      <c r="S321" s="53"/>
      <c r="V321" s="55"/>
    </row>
    <row r="322" spans="1:22" x14ac:dyDescent="0.15">
      <c r="A322" s="127"/>
      <c r="B322" s="128"/>
      <c r="C322" s="129"/>
      <c r="D322" s="130"/>
      <c r="E322" s="46"/>
      <c r="F322" s="131"/>
      <c r="G322" s="131"/>
      <c r="I322" s="53"/>
      <c r="L322" s="47"/>
      <c r="N322" s="53"/>
      <c r="P322" s="55"/>
      <c r="Q322" s="47"/>
      <c r="S322" s="53"/>
      <c r="V322" s="55"/>
    </row>
    <row r="323" spans="1:22" x14ac:dyDescent="0.15">
      <c r="A323" s="127"/>
      <c r="B323" s="128"/>
      <c r="C323" s="129"/>
      <c r="D323" s="130"/>
      <c r="E323" s="46"/>
      <c r="F323" s="131"/>
      <c r="G323" s="131"/>
      <c r="I323" s="53"/>
      <c r="L323" s="47"/>
      <c r="N323" s="53"/>
      <c r="P323" s="55"/>
      <c r="Q323" s="47"/>
      <c r="S323" s="53"/>
      <c r="V323" s="55"/>
    </row>
    <row r="324" spans="1:22" x14ac:dyDescent="0.15">
      <c r="A324" s="127"/>
      <c r="B324" s="128"/>
      <c r="C324" s="129"/>
      <c r="D324" s="130"/>
      <c r="E324" s="46"/>
      <c r="F324" s="131"/>
      <c r="G324" s="131"/>
      <c r="I324" s="53"/>
      <c r="L324" s="47"/>
      <c r="N324" s="53"/>
      <c r="P324" s="55"/>
      <c r="Q324" s="47"/>
      <c r="S324" s="53"/>
      <c r="V324" s="55"/>
    </row>
    <row r="325" spans="1:22" x14ac:dyDescent="0.15">
      <c r="A325" s="127"/>
      <c r="B325" s="128"/>
      <c r="C325" s="129"/>
      <c r="D325" s="130"/>
      <c r="E325" s="46"/>
      <c r="F325" s="131"/>
      <c r="G325" s="131"/>
      <c r="I325" s="53"/>
      <c r="L325" s="47"/>
      <c r="N325" s="53"/>
      <c r="P325" s="55"/>
      <c r="Q325" s="47"/>
      <c r="S325" s="53"/>
      <c r="V325" s="55"/>
    </row>
    <row r="326" spans="1:22" x14ac:dyDescent="0.15">
      <c r="A326" s="127"/>
      <c r="B326" s="128"/>
      <c r="C326" s="129"/>
      <c r="D326" s="130"/>
      <c r="E326" s="46"/>
      <c r="F326" s="131"/>
      <c r="G326" s="131"/>
      <c r="I326" s="53"/>
      <c r="L326" s="47"/>
      <c r="N326" s="53"/>
      <c r="P326" s="55"/>
      <c r="Q326" s="47"/>
      <c r="S326" s="53"/>
      <c r="V326" s="55"/>
    </row>
    <row r="327" spans="1:22" x14ac:dyDescent="0.15">
      <c r="A327" s="127"/>
      <c r="B327" s="128"/>
      <c r="C327" s="129"/>
      <c r="D327" s="130"/>
      <c r="E327" s="46"/>
      <c r="F327" s="131"/>
      <c r="G327" s="131"/>
      <c r="I327" s="53"/>
      <c r="L327" s="47"/>
      <c r="N327" s="53"/>
      <c r="P327" s="55"/>
      <c r="Q327" s="47"/>
      <c r="S327" s="53"/>
      <c r="V327" s="55"/>
    </row>
    <row r="328" spans="1:22" x14ac:dyDescent="0.15">
      <c r="A328" s="127"/>
      <c r="B328" s="128"/>
      <c r="C328" s="129"/>
      <c r="D328" s="130"/>
      <c r="E328" s="46"/>
      <c r="F328" s="131"/>
      <c r="G328" s="131"/>
      <c r="I328" s="53"/>
      <c r="L328" s="47"/>
      <c r="N328" s="53"/>
      <c r="P328" s="55"/>
      <c r="Q328" s="47"/>
      <c r="S328" s="53"/>
      <c r="V328" s="55"/>
    </row>
    <row r="329" spans="1:22" x14ac:dyDescent="0.15">
      <c r="A329" s="127"/>
      <c r="B329" s="128"/>
      <c r="C329" s="129"/>
      <c r="D329" s="130"/>
      <c r="E329" s="46"/>
      <c r="F329" s="131"/>
      <c r="G329" s="131"/>
      <c r="I329" s="53"/>
      <c r="L329" s="47"/>
      <c r="N329" s="53"/>
      <c r="P329" s="55"/>
      <c r="Q329" s="47"/>
      <c r="S329" s="53"/>
      <c r="V329" s="55"/>
    </row>
    <row r="330" spans="1:22" x14ac:dyDescent="0.15">
      <c r="A330" s="127"/>
      <c r="B330" s="128"/>
      <c r="C330" s="129"/>
      <c r="D330" s="130"/>
      <c r="E330" s="46"/>
      <c r="F330" s="131"/>
      <c r="G330" s="131"/>
      <c r="I330" s="53"/>
      <c r="L330" s="47"/>
      <c r="N330" s="53"/>
      <c r="P330" s="55"/>
      <c r="Q330" s="47"/>
      <c r="S330" s="53"/>
      <c r="V330" s="55"/>
    </row>
    <row r="331" spans="1:22" x14ac:dyDescent="0.15">
      <c r="A331" s="127"/>
      <c r="B331" s="128"/>
      <c r="C331" s="129"/>
      <c r="D331" s="130"/>
      <c r="E331" s="46"/>
      <c r="F331" s="131"/>
      <c r="G331" s="131"/>
      <c r="I331" s="53"/>
      <c r="L331" s="47"/>
      <c r="N331" s="53"/>
      <c r="P331" s="55"/>
      <c r="Q331" s="47"/>
      <c r="S331" s="53"/>
      <c r="V331" s="55"/>
    </row>
    <row r="332" spans="1:22" x14ac:dyDescent="0.15">
      <c r="A332" s="127"/>
      <c r="B332" s="128"/>
      <c r="C332" s="129"/>
      <c r="D332" s="130"/>
      <c r="E332" s="46"/>
      <c r="F332" s="131"/>
      <c r="G332" s="131"/>
      <c r="I332" s="53"/>
      <c r="L332" s="47"/>
      <c r="N332" s="53"/>
      <c r="P332" s="55"/>
      <c r="Q332" s="47"/>
      <c r="S332" s="53"/>
      <c r="V332" s="55"/>
    </row>
    <row r="333" spans="1:22" x14ac:dyDescent="0.15">
      <c r="A333" s="127"/>
      <c r="B333" s="128"/>
      <c r="C333" s="129"/>
      <c r="D333" s="130"/>
      <c r="E333" s="46"/>
      <c r="F333" s="131"/>
      <c r="G333" s="131"/>
      <c r="I333" s="53"/>
      <c r="L333" s="47"/>
      <c r="N333" s="53"/>
      <c r="P333" s="55"/>
      <c r="Q333" s="47"/>
      <c r="S333" s="53"/>
      <c r="V333" s="55"/>
    </row>
    <row r="334" spans="1:22" x14ac:dyDescent="0.15">
      <c r="A334" s="127"/>
      <c r="B334" s="128"/>
      <c r="C334" s="129"/>
      <c r="D334" s="130"/>
      <c r="E334" s="46"/>
      <c r="F334" s="131"/>
      <c r="G334" s="131"/>
      <c r="I334" s="53"/>
      <c r="L334" s="47"/>
      <c r="N334" s="53"/>
      <c r="P334" s="55"/>
      <c r="Q334" s="47"/>
      <c r="S334" s="53"/>
      <c r="V334" s="55"/>
    </row>
    <row r="335" spans="1:22" x14ac:dyDescent="0.15">
      <c r="A335" s="127"/>
      <c r="B335" s="128"/>
      <c r="C335" s="129"/>
      <c r="D335" s="130"/>
      <c r="E335" s="46"/>
      <c r="F335" s="131"/>
      <c r="G335" s="131"/>
      <c r="I335" s="53"/>
      <c r="L335" s="47"/>
      <c r="N335" s="53"/>
      <c r="P335" s="55"/>
      <c r="Q335" s="47"/>
      <c r="S335" s="53"/>
      <c r="V335" s="55"/>
    </row>
    <row r="336" spans="1:22" x14ac:dyDescent="0.15">
      <c r="A336" s="127"/>
      <c r="B336" s="128"/>
      <c r="C336" s="129"/>
      <c r="D336" s="130"/>
      <c r="E336" s="46"/>
      <c r="F336" s="131"/>
      <c r="G336" s="131"/>
      <c r="I336" s="53"/>
      <c r="L336" s="47"/>
      <c r="N336" s="53"/>
      <c r="P336" s="55"/>
      <c r="Q336" s="47"/>
      <c r="S336" s="53"/>
      <c r="V336" s="55"/>
    </row>
    <row r="337" spans="1:22" x14ac:dyDescent="0.15">
      <c r="A337" s="127"/>
      <c r="B337" s="128"/>
      <c r="C337" s="129"/>
      <c r="D337" s="130"/>
      <c r="E337" s="46"/>
      <c r="F337" s="131"/>
      <c r="G337" s="131"/>
      <c r="I337" s="53"/>
      <c r="L337" s="47"/>
      <c r="N337" s="53"/>
      <c r="P337" s="55"/>
      <c r="Q337" s="47"/>
      <c r="S337" s="53"/>
      <c r="V337" s="55"/>
    </row>
    <row r="338" spans="1:22" x14ac:dyDescent="0.15">
      <c r="A338" s="127"/>
      <c r="B338" s="128"/>
      <c r="C338" s="129"/>
      <c r="D338" s="130"/>
      <c r="E338" s="46"/>
      <c r="F338" s="131"/>
      <c r="G338" s="131"/>
      <c r="I338" s="53"/>
      <c r="L338" s="47"/>
      <c r="N338" s="53"/>
      <c r="P338" s="55"/>
      <c r="Q338" s="47"/>
      <c r="S338" s="53"/>
      <c r="V338" s="55"/>
    </row>
    <row r="339" spans="1:22" x14ac:dyDescent="0.15">
      <c r="A339" s="127"/>
      <c r="B339" s="128"/>
      <c r="C339" s="129"/>
      <c r="D339" s="130"/>
      <c r="E339" s="46"/>
      <c r="F339" s="131"/>
      <c r="G339" s="131"/>
      <c r="I339" s="53"/>
      <c r="L339" s="47"/>
      <c r="N339" s="53"/>
      <c r="P339" s="55"/>
      <c r="Q339" s="47"/>
      <c r="S339" s="53"/>
      <c r="V339" s="55"/>
    </row>
    <row r="340" spans="1:22" x14ac:dyDescent="0.15">
      <c r="A340" s="127"/>
      <c r="B340" s="128"/>
      <c r="C340" s="129"/>
      <c r="D340" s="130"/>
      <c r="E340" s="46"/>
      <c r="F340" s="131"/>
      <c r="G340" s="131"/>
      <c r="I340" s="53"/>
      <c r="L340" s="47"/>
      <c r="N340" s="53"/>
      <c r="P340" s="55"/>
      <c r="Q340" s="47"/>
      <c r="S340" s="53"/>
      <c r="V340" s="55"/>
    </row>
    <row r="341" spans="1:22" x14ac:dyDescent="0.15">
      <c r="A341" s="127"/>
      <c r="B341" s="128"/>
      <c r="C341" s="129"/>
      <c r="D341" s="130"/>
      <c r="E341" s="46"/>
      <c r="F341" s="131"/>
      <c r="G341" s="131"/>
      <c r="I341" s="53"/>
      <c r="L341" s="47"/>
      <c r="N341" s="53"/>
      <c r="P341" s="55"/>
      <c r="Q341" s="47"/>
      <c r="S341" s="53"/>
      <c r="V341" s="55"/>
    </row>
    <row r="342" spans="1:22" x14ac:dyDescent="0.15">
      <c r="C342" s="129"/>
    </row>
    <row r="343" spans="1:22" x14ac:dyDescent="0.15">
      <c r="C343" s="129"/>
    </row>
    <row r="344" spans="1:22" x14ac:dyDescent="0.15">
      <c r="C344" s="129"/>
    </row>
    <row r="345" spans="1:22" x14ac:dyDescent="0.15">
      <c r="C345" s="129"/>
    </row>
    <row r="346" spans="1:22" x14ac:dyDescent="0.15">
      <c r="C346" s="129"/>
    </row>
    <row r="347" spans="1:22" x14ac:dyDescent="0.15">
      <c r="C347" s="129"/>
    </row>
    <row r="348" spans="1:22" x14ac:dyDescent="0.15">
      <c r="C348" s="129"/>
    </row>
    <row r="349" spans="1:22" x14ac:dyDescent="0.15">
      <c r="C349" s="129"/>
    </row>
    <row r="350" spans="1:22" x14ac:dyDescent="0.15">
      <c r="C350" s="129"/>
    </row>
    <row r="351" spans="1:22" x14ac:dyDescent="0.15">
      <c r="C351" s="129"/>
    </row>
    <row r="352" spans="1:22" x14ac:dyDescent="0.15">
      <c r="C352" s="129"/>
    </row>
    <row r="353" spans="3:3" x14ac:dyDescent="0.15">
      <c r="C353" s="129"/>
    </row>
    <row r="354" spans="3:3" x14ac:dyDescent="0.15">
      <c r="C354" s="129"/>
    </row>
    <row r="355" spans="3:3" x14ac:dyDescent="0.15">
      <c r="C355" s="129"/>
    </row>
    <row r="356" spans="3:3" x14ac:dyDescent="0.15">
      <c r="C356" s="129"/>
    </row>
    <row r="357" spans="3:3" x14ac:dyDescent="0.15">
      <c r="C357" s="129"/>
    </row>
    <row r="358" spans="3:3" x14ac:dyDescent="0.15">
      <c r="C358" s="129"/>
    </row>
    <row r="359" spans="3:3" x14ac:dyDescent="0.15">
      <c r="C359" s="129"/>
    </row>
    <row r="360" spans="3:3" x14ac:dyDescent="0.15">
      <c r="C360" s="129"/>
    </row>
    <row r="361" spans="3:3" x14ac:dyDescent="0.15">
      <c r="C361" s="129"/>
    </row>
    <row r="362" spans="3:3" x14ac:dyDescent="0.15">
      <c r="C362" s="129"/>
    </row>
    <row r="363" spans="3:3" x14ac:dyDescent="0.15">
      <c r="C363" s="129"/>
    </row>
    <row r="364" spans="3:3" x14ac:dyDescent="0.15">
      <c r="C364" s="129"/>
    </row>
    <row r="365" spans="3:3" x14ac:dyDescent="0.15">
      <c r="C365" s="129"/>
    </row>
    <row r="366" spans="3:3" x14ac:dyDescent="0.15">
      <c r="C366" s="129"/>
    </row>
    <row r="367" spans="3:3" x14ac:dyDescent="0.15">
      <c r="C367" s="129"/>
    </row>
    <row r="368" spans="3:3" x14ac:dyDescent="0.15">
      <c r="C368" s="129"/>
    </row>
    <row r="369" spans="3:3" x14ac:dyDescent="0.15">
      <c r="C369" s="129"/>
    </row>
    <row r="370" spans="3:3" x14ac:dyDescent="0.15">
      <c r="C370" s="129"/>
    </row>
    <row r="371" spans="3:3" x14ac:dyDescent="0.15">
      <c r="C371" s="129"/>
    </row>
    <row r="372" spans="3:3" x14ac:dyDescent="0.15">
      <c r="C372" s="129"/>
    </row>
    <row r="373" spans="3:3" x14ac:dyDescent="0.15">
      <c r="C373" s="129"/>
    </row>
    <row r="374" spans="3:3" x14ac:dyDescent="0.15">
      <c r="C374" s="129"/>
    </row>
    <row r="375" spans="3:3" x14ac:dyDescent="0.15">
      <c r="C375" s="129"/>
    </row>
    <row r="376" spans="3:3" x14ac:dyDescent="0.15">
      <c r="C376" s="129"/>
    </row>
    <row r="377" spans="3:3" x14ac:dyDescent="0.15">
      <c r="C377" s="129"/>
    </row>
    <row r="378" spans="3:3" x14ac:dyDescent="0.15">
      <c r="C378" s="129"/>
    </row>
    <row r="379" spans="3:3" x14ac:dyDescent="0.15">
      <c r="C379" s="129"/>
    </row>
    <row r="380" spans="3:3" x14ac:dyDescent="0.15">
      <c r="C380" s="129"/>
    </row>
    <row r="381" spans="3:3" x14ac:dyDescent="0.15">
      <c r="C381" s="129"/>
    </row>
    <row r="382" spans="3:3" x14ac:dyDescent="0.15">
      <c r="C382" s="129"/>
    </row>
    <row r="383" spans="3:3" x14ac:dyDescent="0.15">
      <c r="C383" s="129"/>
    </row>
    <row r="384" spans="3:3" x14ac:dyDescent="0.15">
      <c r="C384" s="129"/>
    </row>
    <row r="385" spans="3:3" x14ac:dyDescent="0.15">
      <c r="C385" s="129"/>
    </row>
    <row r="386" spans="3:3" x14ac:dyDescent="0.15">
      <c r="C386" s="129"/>
    </row>
    <row r="387" spans="3:3" x14ac:dyDescent="0.15">
      <c r="C387" s="129"/>
    </row>
    <row r="388" spans="3:3" x14ac:dyDescent="0.15">
      <c r="C388" s="129"/>
    </row>
    <row r="389" spans="3:3" x14ac:dyDescent="0.15">
      <c r="C389" s="129"/>
    </row>
    <row r="390" spans="3:3" x14ac:dyDescent="0.15">
      <c r="C390" s="129"/>
    </row>
    <row r="391" spans="3:3" x14ac:dyDescent="0.15">
      <c r="C391" s="129"/>
    </row>
    <row r="392" spans="3:3" x14ac:dyDescent="0.15">
      <c r="C392" s="129"/>
    </row>
    <row r="393" spans="3:3" x14ac:dyDescent="0.15">
      <c r="C393" s="129"/>
    </row>
    <row r="394" spans="3:3" x14ac:dyDescent="0.15">
      <c r="C394" s="129"/>
    </row>
    <row r="395" spans="3:3" x14ac:dyDescent="0.15">
      <c r="C395" s="129"/>
    </row>
    <row r="396" spans="3:3" x14ac:dyDescent="0.15">
      <c r="C396" s="129"/>
    </row>
    <row r="397" spans="3:3" x14ac:dyDescent="0.15">
      <c r="C397" s="129"/>
    </row>
    <row r="398" spans="3:3" x14ac:dyDescent="0.15">
      <c r="C398" s="129"/>
    </row>
    <row r="399" spans="3:3" x14ac:dyDescent="0.15">
      <c r="C399" s="129"/>
    </row>
    <row r="400" spans="3:3" x14ac:dyDescent="0.15">
      <c r="C400" s="129"/>
    </row>
    <row r="401" spans="3:3" x14ac:dyDescent="0.15">
      <c r="C401" s="129"/>
    </row>
    <row r="402" spans="3:3" x14ac:dyDescent="0.15">
      <c r="C402" s="129"/>
    </row>
    <row r="403" spans="3:3" x14ac:dyDescent="0.15">
      <c r="C403" s="129"/>
    </row>
    <row r="404" spans="3:3" x14ac:dyDescent="0.15">
      <c r="C404" s="129"/>
    </row>
    <row r="405" spans="3:3" x14ac:dyDescent="0.15">
      <c r="C405" s="129"/>
    </row>
    <row r="406" spans="3:3" x14ac:dyDescent="0.15">
      <c r="C406" s="129"/>
    </row>
    <row r="407" spans="3:3" x14ac:dyDescent="0.15">
      <c r="C407" s="129"/>
    </row>
    <row r="408" spans="3:3" x14ac:dyDescent="0.15">
      <c r="C408" s="129"/>
    </row>
    <row r="409" spans="3:3" x14ac:dyDescent="0.15">
      <c r="C409" s="129"/>
    </row>
    <row r="410" spans="3:3" x14ac:dyDescent="0.15">
      <c r="C410" s="129"/>
    </row>
    <row r="411" spans="3:3" x14ac:dyDescent="0.15">
      <c r="C411" s="129"/>
    </row>
    <row r="412" spans="3:3" x14ac:dyDescent="0.15">
      <c r="C412" s="129"/>
    </row>
    <row r="413" spans="3:3" x14ac:dyDescent="0.15">
      <c r="C413" s="129"/>
    </row>
    <row r="414" spans="3:3" x14ac:dyDescent="0.15">
      <c r="C414" s="129"/>
    </row>
    <row r="415" spans="3:3" x14ac:dyDescent="0.15">
      <c r="C415" s="129"/>
    </row>
    <row r="416" spans="3:3" x14ac:dyDescent="0.15">
      <c r="C416" s="129"/>
    </row>
    <row r="417" spans="3:3" x14ac:dyDescent="0.15">
      <c r="C417" s="129"/>
    </row>
    <row r="418" spans="3:3" x14ac:dyDescent="0.15">
      <c r="C418" s="129"/>
    </row>
    <row r="419" spans="3:3" x14ac:dyDescent="0.15">
      <c r="C419" s="129"/>
    </row>
    <row r="420" spans="3:3" x14ac:dyDescent="0.15">
      <c r="C420" s="129"/>
    </row>
    <row r="421" spans="3:3" x14ac:dyDescent="0.15">
      <c r="C421" s="129"/>
    </row>
    <row r="422" spans="3:3" x14ac:dyDescent="0.15">
      <c r="C422" s="129"/>
    </row>
    <row r="423" spans="3:3" x14ac:dyDescent="0.15">
      <c r="C423" s="129"/>
    </row>
    <row r="424" spans="3:3" x14ac:dyDescent="0.15">
      <c r="C424" s="129"/>
    </row>
    <row r="425" spans="3:3" x14ac:dyDescent="0.15">
      <c r="C425" s="129"/>
    </row>
    <row r="426" spans="3:3" x14ac:dyDescent="0.15">
      <c r="C426" s="129"/>
    </row>
    <row r="427" spans="3:3" x14ac:dyDescent="0.15">
      <c r="C427" s="129"/>
    </row>
    <row r="428" spans="3:3" x14ac:dyDescent="0.15">
      <c r="C428" s="129"/>
    </row>
    <row r="429" spans="3:3" x14ac:dyDescent="0.15">
      <c r="C429" s="129"/>
    </row>
    <row r="430" spans="3:3" x14ac:dyDescent="0.15">
      <c r="C430" s="129"/>
    </row>
    <row r="431" spans="3:3" x14ac:dyDescent="0.15">
      <c r="C431" s="129"/>
    </row>
    <row r="432" spans="3:3" x14ac:dyDescent="0.15">
      <c r="C432" s="129"/>
    </row>
    <row r="433" spans="3:3" x14ac:dyDescent="0.15">
      <c r="C433" s="129"/>
    </row>
    <row r="434" spans="3:3" x14ac:dyDescent="0.15">
      <c r="C434" s="129"/>
    </row>
    <row r="435" spans="3:3" x14ac:dyDescent="0.15">
      <c r="C435" s="129"/>
    </row>
  </sheetData>
  <mergeCells count="7">
    <mergeCell ref="R2:V2"/>
    <mergeCell ref="W2:AA2"/>
    <mergeCell ref="A3:B3"/>
    <mergeCell ref="C2:G2"/>
    <mergeCell ref="A2:B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56" fitToHeight="0" orientation="landscape" r:id="rId1"/>
  <headerFooter alignWithMargins="0"/>
  <customProperties>
    <customPr name="layoutContex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549"/>
  <sheetViews>
    <sheetView zoomScale="90" zoomScaleNormal="90" workbookViewId="0"/>
  </sheetViews>
  <sheetFormatPr defaultRowHeight="13.5" x14ac:dyDescent="0.15"/>
  <cols>
    <col min="1" max="1" width="6.625" style="87" customWidth="1"/>
    <col min="2" max="2" width="4.625" style="56" customWidth="1"/>
    <col min="3" max="3" width="9.625" style="56" customWidth="1"/>
    <col min="4" max="5" width="7.625" style="56" customWidth="1"/>
    <col min="6" max="7" width="10.75" style="56" customWidth="1"/>
    <col min="8" max="8" width="9.625" style="80" customWidth="1"/>
    <col min="9" max="10" width="7.625" style="36" customWidth="1"/>
    <col min="11" max="11" width="10.75" style="37" customWidth="1"/>
    <col min="12" max="12" width="10.75" style="94" customWidth="1"/>
    <col min="13" max="13" width="9.625" style="56" customWidth="1"/>
    <col min="14" max="14" width="7.625" style="70" customWidth="1"/>
    <col min="15" max="15" width="7.625" style="62" customWidth="1"/>
    <col min="16" max="16" width="10.75" style="73" customWidth="1"/>
    <col min="17" max="17" width="10.75" style="69" customWidth="1"/>
    <col min="18" max="18" width="9.5" style="56" customWidth="1"/>
    <col min="19" max="20" width="7.625" style="56" customWidth="1"/>
    <col min="21" max="22" width="10.75" style="56" customWidth="1"/>
    <col min="23" max="23" width="9.625" style="56" customWidth="1"/>
    <col min="24" max="25" width="7.625" style="56" customWidth="1"/>
    <col min="26" max="27" width="10.75" style="56" customWidth="1"/>
    <col min="28" max="16384" width="9" style="56"/>
  </cols>
  <sheetData>
    <row r="1" spans="1:27" ht="22.5" customHeight="1" x14ac:dyDescent="0.15">
      <c r="A1" s="142" t="s">
        <v>20</v>
      </c>
      <c r="C1" s="138"/>
    </row>
    <row r="2" spans="1:27" s="4" customFormat="1" x14ac:dyDescent="0.15">
      <c r="A2" s="200"/>
      <c r="B2" s="200"/>
      <c r="C2" s="207" t="s">
        <v>22</v>
      </c>
      <c r="D2" s="208"/>
      <c r="E2" s="208"/>
      <c r="F2" s="208"/>
      <c r="G2" s="209"/>
      <c r="H2" s="197" t="s">
        <v>9</v>
      </c>
      <c r="I2" s="198"/>
      <c r="J2" s="198"/>
      <c r="K2" s="198"/>
      <c r="L2" s="199"/>
      <c r="M2" s="190" t="s">
        <v>10</v>
      </c>
      <c r="N2" s="191"/>
      <c r="O2" s="191"/>
      <c r="P2" s="191"/>
      <c r="Q2" s="192"/>
      <c r="R2" s="190" t="s">
        <v>11</v>
      </c>
      <c r="S2" s="191"/>
      <c r="T2" s="191"/>
      <c r="U2" s="191"/>
      <c r="V2" s="191"/>
      <c r="W2" s="204" t="s">
        <v>12</v>
      </c>
      <c r="X2" s="205"/>
      <c r="Y2" s="205"/>
      <c r="Z2" s="205"/>
      <c r="AA2" s="206"/>
    </row>
    <row r="3" spans="1:27" s="10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0" t="s">
        <v>21</v>
      </c>
      <c r="G3" s="100" t="s">
        <v>15</v>
      </c>
      <c r="H3" s="98" t="s">
        <v>14</v>
      </c>
      <c r="I3" s="99" t="s">
        <v>0</v>
      </c>
      <c r="J3" s="99" t="s">
        <v>1</v>
      </c>
      <c r="K3" s="100" t="s">
        <v>21</v>
      </c>
      <c r="L3" s="100" t="s">
        <v>15</v>
      </c>
      <c r="M3" s="98" t="s">
        <v>14</v>
      </c>
      <c r="N3" s="99" t="s">
        <v>0</v>
      </c>
      <c r="O3" s="99" t="s">
        <v>1</v>
      </c>
      <c r="P3" s="100" t="s">
        <v>21</v>
      </c>
      <c r="Q3" s="100" t="s">
        <v>15</v>
      </c>
      <c r="R3" s="98" t="s">
        <v>14</v>
      </c>
      <c r="S3" s="99" t="s">
        <v>0</v>
      </c>
      <c r="T3" s="99" t="s">
        <v>1</v>
      </c>
      <c r="U3" s="100" t="s">
        <v>21</v>
      </c>
      <c r="V3" s="100" t="s">
        <v>15</v>
      </c>
      <c r="W3" s="98" t="s">
        <v>14</v>
      </c>
      <c r="X3" s="123" t="s">
        <v>0</v>
      </c>
      <c r="Y3" s="123" t="s">
        <v>1</v>
      </c>
      <c r="Z3" s="124" t="s">
        <v>21</v>
      </c>
      <c r="AA3" s="109" t="s">
        <v>15</v>
      </c>
    </row>
    <row r="4" spans="1:27" s="107" customFormat="1" ht="12" customHeight="1" x14ac:dyDescent="0.15">
      <c r="A4" s="151"/>
      <c r="B4" s="151"/>
      <c r="C4" s="152"/>
      <c r="D4" s="153" t="s">
        <v>13</v>
      </c>
      <c r="E4" s="153" t="s">
        <v>13</v>
      </c>
      <c r="F4" s="150" t="s">
        <v>24</v>
      </c>
      <c r="G4" s="150" t="s">
        <v>24</v>
      </c>
      <c r="H4" s="146"/>
      <c r="I4" s="147" t="s">
        <v>13</v>
      </c>
      <c r="J4" s="147" t="s">
        <v>13</v>
      </c>
      <c r="K4" s="150" t="s">
        <v>24</v>
      </c>
      <c r="L4" s="154" t="s">
        <v>24</v>
      </c>
      <c r="M4" s="155"/>
      <c r="N4" s="153" t="s">
        <v>13</v>
      </c>
      <c r="O4" s="153" t="s">
        <v>13</v>
      </c>
      <c r="P4" s="150" t="s">
        <v>24</v>
      </c>
      <c r="Q4" s="150" t="s">
        <v>24</v>
      </c>
      <c r="R4" s="156"/>
      <c r="S4" s="153" t="s">
        <v>13</v>
      </c>
      <c r="T4" s="153" t="s">
        <v>13</v>
      </c>
      <c r="U4" s="150" t="s">
        <v>24</v>
      </c>
      <c r="V4" s="150" t="s">
        <v>24</v>
      </c>
      <c r="W4" s="156"/>
      <c r="X4" s="153" t="s">
        <v>13</v>
      </c>
      <c r="Y4" s="153" t="s">
        <v>13</v>
      </c>
      <c r="Z4" s="150" t="s">
        <v>24</v>
      </c>
      <c r="AA4" s="149" t="s">
        <v>24</v>
      </c>
    </row>
    <row r="5" spans="1:27" s="4" customFormat="1" x14ac:dyDescent="0.15">
      <c r="A5" s="3">
        <v>1971</v>
      </c>
      <c r="B5" s="7">
        <v>12</v>
      </c>
      <c r="C5" s="61"/>
      <c r="D5" s="5"/>
      <c r="E5" s="5"/>
      <c r="F5" s="8"/>
      <c r="G5" s="6"/>
      <c r="H5" s="35"/>
      <c r="I5" s="36">
        <v>14.9</v>
      </c>
      <c r="J5" s="36">
        <v>1.8</v>
      </c>
      <c r="K5" s="37">
        <v>13.5</v>
      </c>
      <c r="L5" s="38">
        <v>111.5</v>
      </c>
      <c r="M5" s="61"/>
      <c r="N5" s="62">
        <v>12.9</v>
      </c>
      <c r="O5" s="62">
        <v>1.3</v>
      </c>
      <c r="P5" s="37">
        <v>12.3</v>
      </c>
      <c r="Q5" s="63">
        <v>121.7</v>
      </c>
      <c r="R5" s="75"/>
      <c r="S5" s="57"/>
      <c r="T5" s="57"/>
      <c r="U5" s="57"/>
      <c r="V5" s="57"/>
      <c r="W5" s="75"/>
      <c r="X5" s="57"/>
      <c r="Y5" s="57"/>
      <c r="Z5" s="57"/>
      <c r="AA5" s="58"/>
    </row>
    <row r="6" spans="1:27" s="4" customFormat="1" x14ac:dyDescent="0.15">
      <c r="A6" s="3">
        <v>1972</v>
      </c>
      <c r="B6" s="7">
        <v>12</v>
      </c>
      <c r="C6" s="61"/>
      <c r="D6" s="5"/>
      <c r="E6" s="5"/>
      <c r="F6" s="8"/>
      <c r="G6" s="6"/>
      <c r="H6" s="35"/>
      <c r="I6" s="36">
        <v>25.5</v>
      </c>
      <c r="J6" s="36">
        <v>2.8</v>
      </c>
      <c r="K6" s="37">
        <v>13.2</v>
      </c>
      <c r="L6" s="38">
        <v>120.4</v>
      </c>
      <c r="M6" s="61"/>
      <c r="N6" s="62">
        <v>20.8</v>
      </c>
      <c r="O6" s="62">
        <v>2.2999999999999998</v>
      </c>
      <c r="P6" s="37">
        <v>12.8</v>
      </c>
      <c r="Q6" s="63">
        <v>116.1</v>
      </c>
      <c r="R6" s="75"/>
      <c r="S6" s="57"/>
      <c r="T6" s="57"/>
      <c r="U6" s="57"/>
      <c r="V6" s="57"/>
      <c r="W6" s="75"/>
      <c r="X6" s="57"/>
      <c r="Y6" s="57"/>
      <c r="Z6" s="57"/>
      <c r="AA6" s="58"/>
    </row>
    <row r="7" spans="1:27" s="4" customFormat="1" x14ac:dyDescent="0.15">
      <c r="A7" s="3">
        <v>1973</v>
      </c>
      <c r="B7" s="7">
        <v>12</v>
      </c>
      <c r="C7" s="61"/>
      <c r="D7" s="5"/>
      <c r="E7" s="5"/>
      <c r="F7" s="8"/>
      <c r="G7" s="6"/>
      <c r="H7" s="35"/>
      <c r="I7" s="36">
        <v>13.3</v>
      </c>
      <c r="J7" s="36">
        <v>1.9</v>
      </c>
      <c r="K7" s="37">
        <v>19.600000000000001</v>
      </c>
      <c r="L7" s="38">
        <v>136.9</v>
      </c>
      <c r="M7" s="61"/>
      <c r="N7" s="62">
        <v>12.2</v>
      </c>
      <c r="O7" s="62">
        <v>1.6</v>
      </c>
      <c r="P7" s="37">
        <v>16.7</v>
      </c>
      <c r="Q7" s="63">
        <v>127.1</v>
      </c>
      <c r="R7" s="75"/>
      <c r="S7" s="57"/>
      <c r="T7" s="57"/>
      <c r="U7" s="57"/>
      <c r="V7" s="57"/>
      <c r="W7" s="75"/>
      <c r="X7" s="57"/>
      <c r="Y7" s="57"/>
      <c r="Z7" s="57"/>
      <c r="AA7" s="58"/>
    </row>
    <row r="8" spans="1:27" s="4" customFormat="1" x14ac:dyDescent="0.15">
      <c r="A8" s="3">
        <v>1974</v>
      </c>
      <c r="B8" s="7">
        <v>12</v>
      </c>
      <c r="C8" s="61"/>
      <c r="D8" s="5"/>
      <c r="E8" s="5"/>
      <c r="F8" s="8"/>
      <c r="G8" s="6"/>
      <c r="H8" s="35"/>
      <c r="I8" s="36">
        <v>13</v>
      </c>
      <c r="J8" s="36">
        <v>1.6</v>
      </c>
      <c r="K8" s="37">
        <v>18.100000000000001</v>
      </c>
      <c r="L8" s="38">
        <v>146.80000000000001</v>
      </c>
      <c r="M8" s="61"/>
      <c r="N8" s="62">
        <v>10.1</v>
      </c>
      <c r="O8" s="62">
        <v>1.4</v>
      </c>
      <c r="P8" s="37">
        <v>17.8</v>
      </c>
      <c r="Q8" s="63">
        <v>128.6</v>
      </c>
      <c r="R8" s="75"/>
      <c r="S8" s="57"/>
      <c r="T8" s="57"/>
      <c r="U8" s="57"/>
      <c r="V8" s="57"/>
      <c r="W8" s="75"/>
      <c r="X8" s="57"/>
      <c r="Y8" s="57"/>
      <c r="Z8" s="57"/>
      <c r="AA8" s="58"/>
    </row>
    <row r="9" spans="1:27" s="4" customFormat="1" x14ac:dyDescent="0.15">
      <c r="A9" s="3">
        <v>1975</v>
      </c>
      <c r="B9" s="7">
        <v>12</v>
      </c>
      <c r="C9" s="61"/>
      <c r="D9" s="5"/>
      <c r="E9" s="5"/>
      <c r="F9" s="8"/>
      <c r="G9" s="6"/>
      <c r="H9" s="35"/>
      <c r="I9" s="36">
        <v>27</v>
      </c>
      <c r="J9" s="36">
        <v>1.9</v>
      </c>
      <c r="K9" s="37">
        <v>10.3</v>
      </c>
      <c r="L9" s="38">
        <v>146.4</v>
      </c>
      <c r="M9" s="61"/>
      <c r="N9" s="62">
        <v>31.2</v>
      </c>
      <c r="O9" s="62">
        <v>1.6</v>
      </c>
      <c r="P9" s="37">
        <v>6.4</v>
      </c>
      <c r="Q9" s="63">
        <v>125.6</v>
      </c>
      <c r="R9" s="75"/>
      <c r="S9" s="57"/>
      <c r="T9" s="57"/>
      <c r="U9" s="57"/>
      <c r="V9" s="57"/>
      <c r="W9" s="75"/>
      <c r="X9" s="57"/>
      <c r="Y9" s="57"/>
      <c r="Z9" s="57"/>
      <c r="AA9" s="58"/>
    </row>
    <row r="10" spans="1:27" s="4" customFormat="1" x14ac:dyDescent="0.15">
      <c r="A10" s="3">
        <v>1976</v>
      </c>
      <c r="B10" s="7">
        <v>12</v>
      </c>
      <c r="C10" s="61"/>
      <c r="D10" s="5"/>
      <c r="E10" s="5"/>
      <c r="F10" s="8"/>
      <c r="G10" s="6"/>
      <c r="H10" s="35"/>
      <c r="I10" s="36">
        <v>46.3</v>
      </c>
      <c r="J10" s="36">
        <v>2.2999999999999998</v>
      </c>
      <c r="K10" s="37">
        <v>7.2</v>
      </c>
      <c r="L10" s="38">
        <v>145.1</v>
      </c>
      <c r="M10" s="61"/>
      <c r="N10" s="62">
        <v>113.3</v>
      </c>
      <c r="O10" s="62">
        <v>2.2000000000000002</v>
      </c>
      <c r="P10" s="37">
        <v>2.4</v>
      </c>
      <c r="Q10" s="63">
        <v>124</v>
      </c>
      <c r="R10" s="75"/>
      <c r="S10" s="57"/>
      <c r="T10" s="57"/>
      <c r="U10" s="57"/>
      <c r="V10" s="57"/>
      <c r="W10" s="75"/>
      <c r="X10" s="57"/>
      <c r="Y10" s="57"/>
      <c r="Z10" s="57"/>
      <c r="AA10" s="58"/>
    </row>
    <row r="11" spans="1:27" s="4" customFormat="1" x14ac:dyDescent="0.15">
      <c r="A11" s="3">
        <v>1977</v>
      </c>
      <c r="B11" s="7">
        <v>12</v>
      </c>
      <c r="C11" s="61"/>
      <c r="D11" s="5"/>
      <c r="E11" s="5"/>
      <c r="F11" s="8"/>
      <c r="G11" s="6"/>
      <c r="H11" s="35"/>
      <c r="I11" s="36">
        <v>24.2</v>
      </c>
      <c r="J11" s="36">
        <v>2</v>
      </c>
      <c r="K11" s="37">
        <v>12.3</v>
      </c>
      <c r="L11" s="38">
        <v>148.80000000000001</v>
      </c>
      <c r="M11" s="61"/>
      <c r="N11" s="62">
        <v>37.299999999999997</v>
      </c>
      <c r="O11" s="62">
        <v>2</v>
      </c>
      <c r="P11" s="37">
        <v>6.5</v>
      </c>
      <c r="Q11" s="63">
        <v>121</v>
      </c>
      <c r="R11" s="75"/>
      <c r="S11" s="57"/>
      <c r="T11" s="57"/>
      <c r="U11" s="57"/>
      <c r="V11" s="57"/>
      <c r="W11" s="75"/>
      <c r="X11" s="57"/>
      <c r="Y11" s="57"/>
      <c r="Z11" s="57"/>
      <c r="AA11" s="58"/>
    </row>
    <row r="12" spans="1:27" s="4" customFormat="1" x14ac:dyDescent="0.15">
      <c r="A12" s="3">
        <v>1978</v>
      </c>
      <c r="B12" s="7">
        <v>12</v>
      </c>
      <c r="C12" s="61"/>
      <c r="D12" s="5"/>
      <c r="E12" s="5"/>
      <c r="F12" s="8"/>
      <c r="G12" s="6"/>
      <c r="H12" s="35"/>
      <c r="I12" s="36">
        <v>34.299999999999997</v>
      </c>
      <c r="J12" s="36">
        <v>2.5</v>
      </c>
      <c r="K12" s="37">
        <v>11.8</v>
      </c>
      <c r="L12" s="38">
        <v>162.30000000000001</v>
      </c>
      <c r="M12" s="61"/>
      <c r="N12" s="62">
        <v>56.5</v>
      </c>
      <c r="O12" s="62">
        <v>3.2</v>
      </c>
      <c r="P12" s="37">
        <v>7.2</v>
      </c>
      <c r="Q12" s="63">
        <v>126.9</v>
      </c>
      <c r="R12" s="75"/>
      <c r="S12" s="57"/>
      <c r="T12" s="57"/>
      <c r="U12" s="57"/>
      <c r="V12" s="57"/>
      <c r="W12" s="75"/>
      <c r="X12" s="57"/>
      <c r="Y12" s="57"/>
      <c r="Z12" s="57"/>
      <c r="AA12" s="58"/>
    </row>
    <row r="13" spans="1:27" s="4" customFormat="1" x14ac:dyDescent="0.15">
      <c r="A13" s="3">
        <v>1979</v>
      </c>
      <c r="B13" s="7">
        <v>12</v>
      </c>
      <c r="C13" s="61"/>
      <c r="D13" s="5"/>
      <c r="E13" s="5"/>
      <c r="F13" s="8"/>
      <c r="G13" s="6"/>
      <c r="H13" s="35"/>
      <c r="I13" s="36">
        <v>23.3</v>
      </c>
      <c r="J13" s="36">
        <v>2.2000000000000002</v>
      </c>
      <c r="K13" s="37">
        <v>16</v>
      </c>
      <c r="L13" s="38">
        <v>169.4</v>
      </c>
      <c r="M13" s="61"/>
      <c r="N13" s="62">
        <v>25.3</v>
      </c>
      <c r="O13" s="62">
        <v>2.5</v>
      </c>
      <c r="P13" s="37">
        <v>14.8</v>
      </c>
      <c r="Q13" s="63">
        <v>150.19999999999999</v>
      </c>
      <c r="R13" s="75"/>
      <c r="S13" s="57"/>
      <c r="T13" s="57"/>
      <c r="U13" s="57"/>
      <c r="V13" s="57"/>
      <c r="W13" s="75"/>
      <c r="X13" s="57"/>
      <c r="Y13" s="57"/>
      <c r="Z13" s="57"/>
      <c r="AA13" s="58"/>
    </row>
    <row r="14" spans="1:27" s="4" customFormat="1" x14ac:dyDescent="0.15">
      <c r="A14" s="3"/>
      <c r="B14" s="7"/>
      <c r="C14" s="61"/>
      <c r="D14" s="5"/>
      <c r="E14" s="5"/>
      <c r="F14" s="8"/>
      <c r="G14" s="6"/>
      <c r="H14" s="35"/>
      <c r="I14" s="36"/>
      <c r="J14" s="36"/>
      <c r="K14" s="37"/>
      <c r="L14" s="38"/>
      <c r="M14" s="61"/>
      <c r="N14" s="62"/>
      <c r="O14" s="62"/>
      <c r="P14" s="37"/>
      <c r="Q14" s="63"/>
      <c r="R14" s="75"/>
      <c r="S14" s="57"/>
      <c r="T14" s="57"/>
      <c r="U14" s="57"/>
      <c r="V14" s="57"/>
      <c r="W14" s="75"/>
      <c r="X14" s="57"/>
      <c r="Y14" s="57"/>
      <c r="Z14" s="57"/>
      <c r="AA14" s="58"/>
    </row>
    <row r="15" spans="1:27" s="4" customFormat="1" x14ac:dyDescent="0.15">
      <c r="A15" s="3">
        <v>1980</v>
      </c>
      <c r="B15" s="7">
        <v>6</v>
      </c>
      <c r="C15" s="61"/>
      <c r="D15" s="5"/>
      <c r="E15" s="5"/>
      <c r="F15" s="8"/>
      <c r="G15" s="6"/>
      <c r="H15" s="35"/>
      <c r="I15" s="36">
        <v>19.5</v>
      </c>
      <c r="J15" s="36">
        <v>2.1</v>
      </c>
      <c r="K15" s="37">
        <v>19.7</v>
      </c>
      <c r="L15" s="38">
        <v>179.9</v>
      </c>
      <c r="M15" s="61"/>
      <c r="N15" s="62">
        <v>19.3</v>
      </c>
      <c r="O15" s="62">
        <v>2.2000000000000002</v>
      </c>
      <c r="P15" s="37">
        <v>18.899999999999999</v>
      </c>
      <c r="Q15" s="63">
        <v>163.6</v>
      </c>
      <c r="R15" s="75"/>
      <c r="S15" s="57"/>
      <c r="T15" s="57"/>
      <c r="U15" s="57"/>
      <c r="V15" s="57"/>
      <c r="W15" s="75"/>
      <c r="X15" s="57"/>
      <c r="Y15" s="57"/>
      <c r="Z15" s="57"/>
      <c r="AA15" s="58"/>
    </row>
    <row r="16" spans="1:27" s="4" customFormat="1" x14ac:dyDescent="0.15">
      <c r="A16" s="3">
        <v>1980</v>
      </c>
      <c r="B16" s="7">
        <v>7</v>
      </c>
      <c r="C16" s="61"/>
      <c r="D16" s="5"/>
      <c r="E16" s="5"/>
      <c r="F16" s="8"/>
      <c r="G16" s="6"/>
      <c r="H16" s="35"/>
      <c r="I16" s="36">
        <v>19.8</v>
      </c>
      <c r="J16" s="36">
        <v>2.1</v>
      </c>
      <c r="K16" s="37">
        <v>19.600000000000001</v>
      </c>
      <c r="L16" s="38">
        <v>182.8</v>
      </c>
      <c r="M16" s="61"/>
      <c r="N16" s="62">
        <v>19.399999999999999</v>
      </c>
      <c r="O16" s="62">
        <v>2.2000000000000002</v>
      </c>
      <c r="P16" s="37">
        <v>19.100000000000001</v>
      </c>
      <c r="Q16" s="63">
        <v>164.9</v>
      </c>
      <c r="R16" s="75"/>
      <c r="S16" s="57"/>
      <c r="T16" s="57"/>
      <c r="U16" s="57"/>
      <c r="V16" s="57"/>
      <c r="W16" s="75"/>
      <c r="X16" s="57"/>
      <c r="Y16" s="57"/>
      <c r="Z16" s="57"/>
      <c r="AA16" s="58"/>
    </row>
    <row r="17" spans="1:27" s="4" customFormat="1" x14ac:dyDescent="0.15">
      <c r="A17" s="3">
        <v>1980</v>
      </c>
      <c r="B17" s="7">
        <v>8</v>
      </c>
      <c r="C17" s="61"/>
      <c r="D17" s="5"/>
      <c r="E17" s="5"/>
      <c r="F17" s="8"/>
      <c r="G17" s="6"/>
      <c r="H17" s="35"/>
      <c r="I17" s="36">
        <v>20.2</v>
      </c>
      <c r="J17" s="36">
        <v>2.1</v>
      </c>
      <c r="K17" s="37">
        <v>19.399999999999999</v>
      </c>
      <c r="L17" s="38">
        <v>183.2</v>
      </c>
      <c r="M17" s="61"/>
      <c r="N17" s="62">
        <v>19.5</v>
      </c>
      <c r="O17" s="62">
        <v>2.2000000000000002</v>
      </c>
      <c r="P17" s="37">
        <v>19.100000000000001</v>
      </c>
      <c r="Q17" s="63">
        <v>165.7</v>
      </c>
      <c r="R17" s="75"/>
      <c r="S17" s="57"/>
      <c r="T17" s="57"/>
      <c r="U17" s="57"/>
      <c r="V17" s="57"/>
      <c r="W17" s="75"/>
      <c r="X17" s="57"/>
      <c r="Y17" s="57"/>
      <c r="Z17" s="57"/>
      <c r="AA17" s="58"/>
    </row>
    <row r="18" spans="1:27" s="4" customFormat="1" x14ac:dyDescent="0.15">
      <c r="A18" s="3">
        <v>1980</v>
      </c>
      <c r="B18" s="7">
        <v>9</v>
      </c>
      <c r="C18" s="61"/>
      <c r="D18" s="5"/>
      <c r="E18" s="5"/>
      <c r="F18" s="8"/>
      <c r="G18" s="6"/>
      <c r="H18" s="35"/>
      <c r="I18" s="36">
        <v>20.7</v>
      </c>
      <c r="J18" s="36">
        <v>2.2000000000000002</v>
      </c>
      <c r="K18" s="37">
        <v>19.3</v>
      </c>
      <c r="L18" s="38">
        <v>182.4</v>
      </c>
      <c r="M18" s="61"/>
      <c r="N18" s="62">
        <v>19.8</v>
      </c>
      <c r="O18" s="62">
        <v>2.2000000000000002</v>
      </c>
      <c r="P18" s="37">
        <v>18.5</v>
      </c>
      <c r="Q18" s="63">
        <v>163.19999999999999</v>
      </c>
      <c r="R18" s="75"/>
      <c r="S18" s="57"/>
      <c r="T18" s="57"/>
      <c r="U18" s="57"/>
      <c r="V18" s="57"/>
      <c r="W18" s="75"/>
      <c r="X18" s="57"/>
      <c r="Y18" s="57"/>
      <c r="Z18" s="57"/>
      <c r="AA18" s="58"/>
    </row>
    <row r="19" spans="1:27" s="4" customFormat="1" x14ac:dyDescent="0.15">
      <c r="A19" s="3">
        <v>1980</v>
      </c>
      <c r="B19" s="7">
        <v>10</v>
      </c>
      <c r="C19" s="61"/>
      <c r="D19" s="5"/>
      <c r="E19" s="5"/>
      <c r="F19" s="8"/>
      <c r="G19" s="6"/>
      <c r="H19" s="35"/>
      <c r="I19" s="36">
        <v>20.399999999999999</v>
      </c>
      <c r="J19" s="36">
        <v>2.2000000000000002</v>
      </c>
      <c r="K19" s="37">
        <v>19.5</v>
      </c>
      <c r="L19" s="38">
        <v>181.8</v>
      </c>
      <c r="M19" s="61"/>
      <c r="N19" s="62">
        <v>19.600000000000001</v>
      </c>
      <c r="O19" s="62">
        <v>2.2000000000000002</v>
      </c>
      <c r="P19" s="37">
        <v>18.8</v>
      </c>
      <c r="Q19" s="63">
        <v>163.69999999999999</v>
      </c>
      <c r="R19" s="75"/>
      <c r="S19" s="57"/>
      <c r="T19" s="57"/>
      <c r="U19" s="57"/>
      <c r="V19" s="57"/>
      <c r="W19" s="75"/>
      <c r="X19" s="57"/>
      <c r="Y19" s="57"/>
      <c r="Z19" s="57"/>
      <c r="AA19" s="58"/>
    </row>
    <row r="20" spans="1:27" s="4" customFormat="1" x14ac:dyDescent="0.15">
      <c r="A20" s="3">
        <v>1980</v>
      </c>
      <c r="B20" s="7">
        <v>11</v>
      </c>
      <c r="C20" s="61"/>
      <c r="D20" s="5"/>
      <c r="E20" s="5"/>
      <c r="F20" s="8"/>
      <c r="G20" s="6"/>
      <c r="H20" s="35"/>
      <c r="I20" s="36">
        <v>20.5</v>
      </c>
      <c r="J20" s="36">
        <v>2.2000000000000002</v>
      </c>
      <c r="K20" s="37">
        <v>19.399999999999999</v>
      </c>
      <c r="L20" s="38">
        <v>181.1</v>
      </c>
      <c r="M20" s="61"/>
      <c r="N20" s="62">
        <v>20</v>
      </c>
      <c r="O20" s="62">
        <v>2.2999999999999998</v>
      </c>
      <c r="P20" s="37">
        <v>19</v>
      </c>
      <c r="Q20" s="63">
        <v>163.69999999999999</v>
      </c>
      <c r="R20" s="75"/>
      <c r="S20" s="57"/>
      <c r="T20" s="57"/>
      <c r="U20" s="57"/>
      <c r="V20" s="57"/>
      <c r="W20" s="75"/>
      <c r="X20" s="57"/>
      <c r="Y20" s="57"/>
      <c r="Z20" s="57"/>
      <c r="AA20" s="58"/>
    </row>
    <row r="21" spans="1:27" s="4" customFormat="1" x14ac:dyDescent="0.15">
      <c r="A21" s="3">
        <v>1980</v>
      </c>
      <c r="B21" s="7">
        <v>12</v>
      </c>
      <c r="C21" s="61"/>
      <c r="D21" s="5"/>
      <c r="E21" s="5"/>
      <c r="F21" s="8"/>
      <c r="G21" s="6"/>
      <c r="H21" s="35"/>
      <c r="I21" s="36">
        <v>20.399999999999999</v>
      </c>
      <c r="J21" s="36">
        <v>2.2000000000000002</v>
      </c>
      <c r="K21" s="37">
        <v>19.5</v>
      </c>
      <c r="L21" s="38">
        <v>181</v>
      </c>
      <c r="M21" s="61"/>
      <c r="N21" s="62">
        <v>21.4</v>
      </c>
      <c r="O21" s="62">
        <v>2.4</v>
      </c>
      <c r="P21" s="37">
        <v>18.600000000000001</v>
      </c>
      <c r="Q21" s="63">
        <v>165.7</v>
      </c>
      <c r="R21" s="75"/>
      <c r="S21" s="57"/>
      <c r="T21" s="57"/>
      <c r="U21" s="57"/>
      <c r="V21" s="57"/>
      <c r="W21" s="75"/>
      <c r="X21" s="57"/>
      <c r="Y21" s="57"/>
      <c r="Z21" s="57"/>
      <c r="AA21" s="58"/>
    </row>
    <row r="22" spans="1:27" s="4" customFormat="1" x14ac:dyDescent="0.15">
      <c r="A22" s="3">
        <v>1981</v>
      </c>
      <c r="B22" s="7">
        <v>1</v>
      </c>
      <c r="C22" s="61"/>
      <c r="D22" s="5"/>
      <c r="E22" s="5"/>
      <c r="F22" s="8"/>
      <c r="G22" s="6"/>
      <c r="H22" s="35"/>
      <c r="I22" s="36">
        <v>21.5</v>
      </c>
      <c r="J22" s="36">
        <v>2.2999999999999998</v>
      </c>
      <c r="K22" s="37">
        <v>19.399999999999999</v>
      </c>
      <c r="L22" s="38">
        <v>180.6</v>
      </c>
      <c r="M22" s="61"/>
      <c r="N22" s="62">
        <v>22.6</v>
      </c>
      <c r="O22" s="62">
        <v>2.6</v>
      </c>
      <c r="P22" s="37">
        <v>18.7</v>
      </c>
      <c r="Q22" s="63">
        <v>165.8</v>
      </c>
      <c r="R22" s="75"/>
      <c r="S22" s="57"/>
      <c r="T22" s="57"/>
      <c r="U22" s="57"/>
      <c r="V22" s="57"/>
      <c r="W22" s="75"/>
      <c r="X22" s="57"/>
      <c r="Y22" s="57"/>
      <c r="Z22" s="57"/>
      <c r="AA22" s="58"/>
    </row>
    <row r="23" spans="1:27" s="4" customFormat="1" x14ac:dyDescent="0.15">
      <c r="A23" s="3">
        <v>1981</v>
      </c>
      <c r="B23" s="7">
        <v>2</v>
      </c>
      <c r="C23" s="61"/>
      <c r="D23" s="5"/>
      <c r="E23" s="5"/>
      <c r="F23" s="8"/>
      <c r="G23" s="6"/>
      <c r="H23" s="35"/>
      <c r="I23" s="36">
        <v>21.2</v>
      </c>
      <c r="J23" s="36">
        <v>2.2999999999999998</v>
      </c>
      <c r="K23" s="37">
        <v>19.600000000000001</v>
      </c>
      <c r="L23" s="38">
        <v>180.4</v>
      </c>
      <c r="M23" s="61"/>
      <c r="N23" s="62">
        <v>22.3</v>
      </c>
      <c r="O23" s="62">
        <v>2.5</v>
      </c>
      <c r="P23" s="37">
        <v>18.600000000000001</v>
      </c>
      <c r="Q23" s="63">
        <v>165</v>
      </c>
      <c r="R23" s="75"/>
      <c r="S23" s="57"/>
      <c r="T23" s="57"/>
      <c r="U23" s="57"/>
      <c r="V23" s="57"/>
      <c r="W23" s="75"/>
      <c r="X23" s="57"/>
      <c r="Y23" s="57"/>
      <c r="Z23" s="57"/>
      <c r="AA23" s="58"/>
    </row>
    <row r="24" spans="1:27" s="4" customFormat="1" x14ac:dyDescent="0.15">
      <c r="A24" s="3">
        <v>1981</v>
      </c>
      <c r="B24" s="7">
        <v>3</v>
      </c>
      <c r="C24" s="61"/>
      <c r="D24" s="5"/>
      <c r="E24" s="5"/>
      <c r="F24" s="8"/>
      <c r="G24" s="6"/>
      <c r="H24" s="35"/>
      <c r="I24" s="36">
        <v>21.2</v>
      </c>
      <c r="J24" s="36">
        <v>2.2999999999999998</v>
      </c>
      <c r="K24" s="37">
        <v>19.2</v>
      </c>
      <c r="L24" s="38">
        <v>179</v>
      </c>
      <c r="M24" s="61"/>
      <c r="N24" s="62">
        <v>21.6</v>
      </c>
      <c r="O24" s="62">
        <v>2.5</v>
      </c>
      <c r="P24" s="37">
        <v>18.600000000000001</v>
      </c>
      <c r="Q24" s="63">
        <v>163.80000000000001</v>
      </c>
      <c r="R24" s="75"/>
      <c r="S24" s="57"/>
      <c r="T24" s="57"/>
      <c r="U24" s="57"/>
      <c r="V24" s="57"/>
      <c r="W24" s="75"/>
      <c r="X24" s="57"/>
      <c r="Y24" s="57"/>
      <c r="Z24" s="57"/>
      <c r="AA24" s="58"/>
    </row>
    <row r="25" spans="1:27" s="4" customFormat="1" x14ac:dyDescent="0.15">
      <c r="A25" s="3">
        <v>1981</v>
      </c>
      <c r="B25" s="7">
        <v>4</v>
      </c>
      <c r="C25" s="61"/>
      <c r="D25" s="5"/>
      <c r="E25" s="5"/>
      <c r="F25" s="8"/>
      <c r="G25" s="6"/>
      <c r="H25" s="35"/>
      <c r="I25" s="36">
        <v>21.1</v>
      </c>
      <c r="J25" s="36">
        <v>2.2999999999999998</v>
      </c>
      <c r="K25" s="37">
        <v>19.399999999999999</v>
      </c>
      <c r="L25" s="38">
        <v>180.4</v>
      </c>
      <c r="M25" s="61"/>
      <c r="N25" s="62">
        <v>22</v>
      </c>
      <c r="O25" s="62">
        <v>2.4</v>
      </c>
      <c r="P25" s="37">
        <v>17.8</v>
      </c>
      <c r="Q25" s="63">
        <v>164.1</v>
      </c>
      <c r="R25" s="75"/>
      <c r="S25" s="57"/>
      <c r="T25" s="57"/>
      <c r="U25" s="57"/>
      <c r="V25" s="57"/>
      <c r="W25" s="75"/>
      <c r="X25" s="57"/>
      <c r="Y25" s="57"/>
      <c r="Z25" s="57"/>
      <c r="AA25" s="58"/>
    </row>
    <row r="26" spans="1:27" s="4" customFormat="1" x14ac:dyDescent="0.15">
      <c r="A26" s="3">
        <v>1981</v>
      </c>
      <c r="B26" s="7">
        <v>5</v>
      </c>
      <c r="C26" s="61"/>
      <c r="D26" s="5"/>
      <c r="E26" s="5"/>
      <c r="F26" s="8"/>
      <c r="G26" s="6"/>
      <c r="H26" s="35"/>
      <c r="I26" s="36">
        <v>20.7</v>
      </c>
      <c r="J26" s="36">
        <v>2.2000000000000002</v>
      </c>
      <c r="K26" s="37">
        <v>19.3</v>
      </c>
      <c r="L26" s="38">
        <v>181.8</v>
      </c>
      <c r="M26" s="61"/>
      <c r="N26" s="62">
        <v>21.5</v>
      </c>
      <c r="O26" s="62">
        <v>2.2999999999999998</v>
      </c>
      <c r="P26" s="37">
        <v>17.600000000000001</v>
      </c>
      <c r="Q26" s="63">
        <v>165.8</v>
      </c>
      <c r="R26" s="75"/>
      <c r="S26" s="57"/>
      <c r="T26" s="57"/>
      <c r="U26" s="57"/>
      <c r="V26" s="57"/>
      <c r="W26" s="75"/>
      <c r="X26" s="57"/>
      <c r="Y26" s="57"/>
      <c r="Z26" s="57"/>
      <c r="AA26" s="58"/>
    </row>
    <row r="27" spans="1:27" s="4" customFormat="1" x14ac:dyDescent="0.15">
      <c r="A27" s="3">
        <v>1981</v>
      </c>
      <c r="B27" s="7">
        <v>6</v>
      </c>
      <c r="C27" s="61"/>
      <c r="D27" s="5"/>
      <c r="E27" s="5"/>
      <c r="F27" s="8"/>
      <c r="G27" s="6"/>
      <c r="H27" s="35"/>
      <c r="I27" s="36">
        <v>21.4</v>
      </c>
      <c r="J27" s="36">
        <v>2.2000000000000002</v>
      </c>
      <c r="K27" s="37">
        <v>19.600000000000001</v>
      </c>
      <c r="L27" s="38">
        <v>194.6</v>
      </c>
      <c r="M27" s="61"/>
      <c r="N27" s="62">
        <v>21.6</v>
      </c>
      <c r="O27" s="62">
        <v>2.2000000000000002</v>
      </c>
      <c r="P27" s="37">
        <v>18.399999999999999</v>
      </c>
      <c r="Q27" s="63">
        <v>179.2</v>
      </c>
      <c r="R27" s="75"/>
      <c r="S27" s="57"/>
      <c r="T27" s="57"/>
      <c r="U27" s="57"/>
      <c r="V27" s="57"/>
      <c r="W27" s="75"/>
      <c r="X27" s="57"/>
      <c r="Y27" s="57"/>
      <c r="Z27" s="57"/>
      <c r="AA27" s="58"/>
    </row>
    <row r="28" spans="1:27" s="4" customFormat="1" x14ac:dyDescent="0.15">
      <c r="A28" s="3">
        <v>1981</v>
      </c>
      <c r="B28" s="7">
        <v>7</v>
      </c>
      <c r="C28" s="61"/>
      <c r="D28" s="5"/>
      <c r="E28" s="5"/>
      <c r="F28" s="8"/>
      <c r="G28" s="6"/>
      <c r="H28" s="35"/>
      <c r="I28" s="36">
        <v>21.5</v>
      </c>
      <c r="J28" s="36">
        <v>2.1</v>
      </c>
      <c r="K28" s="37">
        <v>19.5</v>
      </c>
      <c r="L28" s="38">
        <v>195.4</v>
      </c>
      <c r="M28" s="61"/>
      <c r="N28" s="62">
        <v>22.1</v>
      </c>
      <c r="O28" s="62">
        <v>2.2000000000000002</v>
      </c>
      <c r="P28" s="37">
        <v>18</v>
      </c>
      <c r="Q28" s="63">
        <v>177.5</v>
      </c>
      <c r="R28" s="75"/>
      <c r="S28" s="57"/>
      <c r="T28" s="57"/>
      <c r="U28" s="57"/>
      <c r="V28" s="57"/>
      <c r="W28" s="75"/>
      <c r="X28" s="57"/>
      <c r="Y28" s="57"/>
      <c r="Z28" s="57"/>
      <c r="AA28" s="58"/>
    </row>
    <row r="29" spans="1:27" s="4" customFormat="1" x14ac:dyDescent="0.15">
      <c r="A29" s="3">
        <v>1981</v>
      </c>
      <c r="B29" s="7">
        <v>8</v>
      </c>
      <c r="C29" s="61"/>
      <c r="D29" s="5"/>
      <c r="E29" s="5"/>
      <c r="F29" s="8"/>
      <c r="G29" s="6"/>
      <c r="H29" s="35"/>
      <c r="I29" s="36">
        <v>21.3</v>
      </c>
      <c r="J29" s="36">
        <v>2.1</v>
      </c>
      <c r="K29" s="37">
        <v>19.399999999999999</v>
      </c>
      <c r="L29" s="38">
        <v>196</v>
      </c>
      <c r="M29" s="61"/>
      <c r="N29" s="62">
        <v>21.8</v>
      </c>
      <c r="O29" s="62">
        <v>2.2000000000000002</v>
      </c>
      <c r="P29" s="37">
        <v>18.100000000000001</v>
      </c>
      <c r="Q29" s="63">
        <v>179</v>
      </c>
      <c r="R29" s="75"/>
      <c r="S29" s="57"/>
      <c r="T29" s="57"/>
      <c r="U29" s="57"/>
      <c r="V29" s="57"/>
      <c r="W29" s="75"/>
      <c r="X29" s="57"/>
      <c r="Y29" s="57"/>
      <c r="Z29" s="57"/>
      <c r="AA29" s="58"/>
    </row>
    <row r="30" spans="1:27" s="4" customFormat="1" x14ac:dyDescent="0.15">
      <c r="A30" s="3">
        <v>1981</v>
      </c>
      <c r="B30" s="7">
        <v>9</v>
      </c>
      <c r="C30" s="61"/>
      <c r="D30" s="5"/>
      <c r="E30" s="5"/>
      <c r="F30" s="8"/>
      <c r="G30" s="6"/>
      <c r="H30" s="35"/>
      <c r="I30" s="36">
        <v>20.3</v>
      </c>
      <c r="J30" s="36">
        <v>2</v>
      </c>
      <c r="K30" s="37">
        <v>19.2</v>
      </c>
      <c r="L30" s="38">
        <v>194.7</v>
      </c>
      <c r="M30" s="61"/>
      <c r="N30" s="62">
        <v>20.6</v>
      </c>
      <c r="O30" s="62">
        <v>2.1</v>
      </c>
      <c r="P30" s="37">
        <v>17.8</v>
      </c>
      <c r="Q30" s="63">
        <v>177</v>
      </c>
      <c r="R30" s="75"/>
      <c r="S30" s="57"/>
      <c r="T30" s="57"/>
      <c r="U30" s="57"/>
      <c r="V30" s="57"/>
      <c r="W30" s="75"/>
      <c r="X30" s="57"/>
      <c r="Y30" s="57"/>
      <c r="Z30" s="57"/>
      <c r="AA30" s="58"/>
    </row>
    <row r="31" spans="1:27" s="4" customFormat="1" x14ac:dyDescent="0.15">
      <c r="A31" s="3">
        <v>1981</v>
      </c>
      <c r="B31" s="7">
        <v>10</v>
      </c>
      <c r="C31" s="61"/>
      <c r="D31" s="5"/>
      <c r="E31" s="5"/>
      <c r="F31" s="8"/>
      <c r="G31" s="6"/>
      <c r="H31" s="35"/>
      <c r="I31" s="36">
        <v>20.6</v>
      </c>
      <c r="J31" s="36">
        <v>2</v>
      </c>
      <c r="K31" s="37">
        <v>19.2</v>
      </c>
      <c r="L31" s="38">
        <v>194.3</v>
      </c>
      <c r="M31" s="61"/>
      <c r="N31" s="62">
        <v>20.7</v>
      </c>
      <c r="O31" s="62">
        <v>2.1</v>
      </c>
      <c r="P31" s="37">
        <v>17.5</v>
      </c>
      <c r="Q31" s="63">
        <v>176</v>
      </c>
      <c r="R31" s="75"/>
      <c r="S31" s="57"/>
      <c r="T31" s="57"/>
      <c r="U31" s="57"/>
      <c r="V31" s="57"/>
      <c r="W31" s="75"/>
      <c r="X31" s="57"/>
      <c r="Y31" s="57"/>
      <c r="Z31" s="57"/>
      <c r="AA31" s="58"/>
    </row>
    <row r="32" spans="1:27" s="4" customFormat="1" x14ac:dyDescent="0.15">
      <c r="A32" s="3">
        <v>1981</v>
      </c>
      <c r="B32" s="7">
        <v>11</v>
      </c>
      <c r="C32" s="61"/>
      <c r="D32" s="5"/>
      <c r="E32" s="5"/>
      <c r="F32" s="8"/>
      <c r="G32" s="6"/>
      <c r="H32" s="35"/>
      <c r="I32" s="36">
        <v>21</v>
      </c>
      <c r="J32" s="36">
        <v>2.1</v>
      </c>
      <c r="K32" s="37">
        <v>19</v>
      </c>
      <c r="L32" s="38">
        <v>193.2</v>
      </c>
      <c r="M32" s="61"/>
      <c r="N32" s="62">
        <v>20.8</v>
      </c>
      <c r="O32" s="62">
        <v>2.1</v>
      </c>
      <c r="P32" s="37">
        <v>18</v>
      </c>
      <c r="Q32" s="63">
        <v>176.8</v>
      </c>
      <c r="R32" s="75"/>
      <c r="S32" s="57"/>
      <c r="T32" s="57"/>
      <c r="U32" s="57"/>
      <c r="V32" s="57"/>
      <c r="W32" s="75"/>
      <c r="X32" s="57"/>
      <c r="Y32" s="57"/>
      <c r="Z32" s="57"/>
      <c r="AA32" s="58"/>
    </row>
    <row r="33" spans="1:27" s="4" customFormat="1" x14ac:dyDescent="0.15">
      <c r="A33" s="3">
        <v>1981</v>
      </c>
      <c r="B33" s="7">
        <v>12</v>
      </c>
      <c r="C33" s="61"/>
      <c r="D33" s="5"/>
      <c r="E33" s="5"/>
      <c r="F33" s="8"/>
      <c r="G33" s="6"/>
      <c r="H33" s="35"/>
      <c r="I33" s="36">
        <v>21.1</v>
      </c>
      <c r="J33" s="36">
        <v>2.1</v>
      </c>
      <c r="K33" s="37">
        <v>19</v>
      </c>
      <c r="L33" s="38">
        <v>194.7</v>
      </c>
      <c r="M33" s="61"/>
      <c r="N33" s="62">
        <v>21.8</v>
      </c>
      <c r="O33" s="62">
        <v>2.1</v>
      </c>
      <c r="P33" s="37">
        <v>17.399999999999999</v>
      </c>
      <c r="Q33" s="63">
        <v>177.1</v>
      </c>
      <c r="R33" s="75"/>
      <c r="S33" s="57"/>
      <c r="T33" s="57"/>
      <c r="U33" s="57"/>
      <c r="V33" s="57"/>
      <c r="W33" s="75"/>
      <c r="X33" s="57"/>
      <c r="Y33" s="57"/>
      <c r="Z33" s="57"/>
      <c r="AA33" s="58"/>
    </row>
    <row r="34" spans="1:27" s="4" customFormat="1" x14ac:dyDescent="0.15">
      <c r="A34" s="3">
        <v>1982</v>
      </c>
      <c r="B34" s="7">
        <v>1</v>
      </c>
      <c r="C34" s="61"/>
      <c r="D34" s="5"/>
      <c r="E34" s="5"/>
      <c r="F34" s="8"/>
      <c r="G34" s="6"/>
      <c r="H34" s="35"/>
      <c r="I34" s="36">
        <v>21.5</v>
      </c>
      <c r="J34" s="36">
        <v>2.1</v>
      </c>
      <c r="K34" s="37">
        <v>19.100000000000001</v>
      </c>
      <c r="L34" s="38">
        <v>195.1</v>
      </c>
      <c r="M34" s="61"/>
      <c r="N34" s="62">
        <v>22.4</v>
      </c>
      <c r="O34" s="62">
        <v>2.2000000000000002</v>
      </c>
      <c r="P34" s="37">
        <v>17.3</v>
      </c>
      <c r="Q34" s="63">
        <v>177</v>
      </c>
      <c r="R34" s="75"/>
      <c r="S34" s="57"/>
      <c r="T34" s="57"/>
      <c r="U34" s="57"/>
      <c r="V34" s="57"/>
      <c r="W34" s="75"/>
      <c r="X34" s="57"/>
      <c r="Y34" s="57"/>
      <c r="Z34" s="57"/>
      <c r="AA34" s="58"/>
    </row>
    <row r="35" spans="1:27" s="4" customFormat="1" x14ac:dyDescent="0.15">
      <c r="A35" s="3">
        <v>1982</v>
      </c>
      <c r="B35" s="7">
        <v>2</v>
      </c>
      <c r="C35" s="61"/>
      <c r="D35" s="5"/>
      <c r="E35" s="5"/>
      <c r="F35" s="8"/>
      <c r="G35" s="6"/>
      <c r="H35" s="35"/>
      <c r="I35" s="36">
        <v>20.9</v>
      </c>
      <c r="J35" s="36">
        <v>2</v>
      </c>
      <c r="K35" s="37">
        <v>18.899999999999999</v>
      </c>
      <c r="L35" s="38">
        <v>196.1</v>
      </c>
      <c r="M35" s="61"/>
      <c r="N35" s="62">
        <v>23.1</v>
      </c>
      <c r="O35" s="62">
        <v>2.1</v>
      </c>
      <c r="P35" s="37">
        <v>16.2</v>
      </c>
      <c r="Q35" s="63">
        <v>177.1</v>
      </c>
      <c r="R35" s="75"/>
      <c r="S35" s="57"/>
      <c r="T35" s="57"/>
      <c r="U35" s="57"/>
      <c r="V35" s="57"/>
      <c r="W35" s="75"/>
      <c r="X35" s="57"/>
      <c r="Y35" s="57"/>
      <c r="Z35" s="57"/>
      <c r="AA35" s="58"/>
    </row>
    <row r="36" spans="1:27" s="4" customFormat="1" x14ac:dyDescent="0.15">
      <c r="A36" s="3">
        <v>1982</v>
      </c>
      <c r="B36" s="7">
        <v>3</v>
      </c>
      <c r="C36" s="61"/>
      <c r="D36" s="5"/>
      <c r="E36" s="5"/>
      <c r="F36" s="8"/>
      <c r="G36" s="6"/>
      <c r="H36" s="35"/>
      <c r="I36" s="36">
        <v>20.8</v>
      </c>
      <c r="J36" s="36">
        <v>1.9</v>
      </c>
      <c r="K36" s="37">
        <v>17.899999999999999</v>
      </c>
      <c r="L36" s="38">
        <v>193.9</v>
      </c>
      <c r="M36" s="61"/>
      <c r="N36" s="62">
        <v>21.5</v>
      </c>
      <c r="O36" s="62">
        <v>1.9</v>
      </c>
      <c r="P36" s="37">
        <v>15.8</v>
      </c>
      <c r="Q36" s="63">
        <v>177.4</v>
      </c>
      <c r="R36" s="75"/>
      <c r="S36" s="57"/>
      <c r="T36" s="57"/>
      <c r="U36" s="57"/>
      <c r="V36" s="57"/>
      <c r="W36" s="75"/>
      <c r="X36" s="57"/>
      <c r="Y36" s="57"/>
      <c r="Z36" s="57"/>
      <c r="AA36" s="58"/>
    </row>
    <row r="37" spans="1:27" s="4" customFormat="1" x14ac:dyDescent="0.15">
      <c r="A37" s="3">
        <v>1982</v>
      </c>
      <c r="B37" s="7">
        <v>4</v>
      </c>
      <c r="C37" s="61"/>
      <c r="D37" s="5"/>
      <c r="E37" s="5"/>
      <c r="F37" s="8"/>
      <c r="G37" s="6"/>
      <c r="H37" s="35"/>
      <c r="I37" s="36">
        <v>21.2</v>
      </c>
      <c r="J37" s="36">
        <v>2</v>
      </c>
      <c r="K37" s="37">
        <v>17.899999999999999</v>
      </c>
      <c r="L37" s="38">
        <v>193.5</v>
      </c>
      <c r="M37" s="61"/>
      <c r="N37" s="62">
        <v>22.2</v>
      </c>
      <c r="O37" s="62">
        <v>2</v>
      </c>
      <c r="P37" s="37">
        <v>15.8</v>
      </c>
      <c r="Q37" s="63">
        <v>178.3</v>
      </c>
      <c r="R37" s="75"/>
      <c r="S37" s="57"/>
      <c r="T37" s="57"/>
      <c r="U37" s="57"/>
      <c r="V37" s="57"/>
      <c r="W37" s="75"/>
      <c r="X37" s="57"/>
      <c r="Y37" s="57"/>
      <c r="Z37" s="57"/>
      <c r="AA37" s="58"/>
    </row>
    <row r="38" spans="1:27" s="4" customFormat="1" x14ac:dyDescent="0.15">
      <c r="A38" s="3">
        <v>1982</v>
      </c>
      <c r="B38" s="7">
        <v>5</v>
      </c>
      <c r="C38" s="61"/>
      <c r="D38" s="5"/>
      <c r="E38" s="5"/>
      <c r="F38" s="8"/>
      <c r="G38" s="6"/>
      <c r="H38" s="35"/>
      <c r="I38" s="36">
        <v>21.3</v>
      </c>
      <c r="J38" s="36">
        <v>2</v>
      </c>
      <c r="K38" s="37">
        <v>17.899999999999999</v>
      </c>
      <c r="L38" s="38">
        <v>194.1</v>
      </c>
      <c r="M38" s="61"/>
      <c r="N38" s="62">
        <v>23.3</v>
      </c>
      <c r="O38" s="62">
        <v>2</v>
      </c>
      <c r="P38" s="37">
        <v>15.6</v>
      </c>
      <c r="Q38" s="63">
        <v>177.5</v>
      </c>
      <c r="R38" s="75"/>
      <c r="S38" s="57"/>
      <c r="T38" s="57"/>
      <c r="U38" s="57"/>
      <c r="V38" s="57"/>
      <c r="W38" s="75"/>
      <c r="X38" s="57"/>
      <c r="Y38" s="57"/>
      <c r="Z38" s="57"/>
      <c r="AA38" s="58"/>
    </row>
    <row r="39" spans="1:27" s="4" customFormat="1" x14ac:dyDescent="0.15">
      <c r="A39" s="3">
        <v>1982</v>
      </c>
      <c r="B39" s="7">
        <v>6</v>
      </c>
      <c r="C39" s="61"/>
      <c r="D39" s="5"/>
      <c r="E39" s="5"/>
      <c r="F39" s="8"/>
      <c r="G39" s="6"/>
      <c r="H39" s="35"/>
      <c r="I39" s="36">
        <v>23.5</v>
      </c>
      <c r="J39" s="36">
        <v>1.9</v>
      </c>
      <c r="K39" s="37">
        <v>16.2</v>
      </c>
      <c r="L39" s="38">
        <v>204.1</v>
      </c>
      <c r="M39" s="61"/>
      <c r="N39" s="62">
        <v>23.7</v>
      </c>
      <c r="O39" s="62">
        <v>2</v>
      </c>
      <c r="P39" s="37">
        <v>16.100000000000001</v>
      </c>
      <c r="Q39" s="63">
        <v>193</v>
      </c>
      <c r="R39" s="75"/>
      <c r="S39" s="57"/>
      <c r="T39" s="57"/>
      <c r="U39" s="57"/>
      <c r="V39" s="57"/>
      <c r="W39" s="75"/>
      <c r="X39" s="57"/>
      <c r="Y39" s="57"/>
      <c r="Z39" s="57"/>
      <c r="AA39" s="58"/>
    </row>
    <row r="40" spans="1:27" s="4" customFormat="1" x14ac:dyDescent="0.15">
      <c r="A40" s="3">
        <v>1982</v>
      </c>
      <c r="B40" s="7">
        <v>7</v>
      </c>
      <c r="C40" s="61"/>
      <c r="D40" s="5"/>
      <c r="E40" s="5"/>
      <c r="F40" s="8"/>
      <c r="G40" s="6"/>
      <c r="H40" s="35"/>
      <c r="I40" s="36">
        <v>23.1</v>
      </c>
      <c r="J40" s="36">
        <v>1.8</v>
      </c>
      <c r="K40" s="37">
        <v>16.2</v>
      </c>
      <c r="L40" s="38">
        <v>204.6</v>
      </c>
      <c r="M40" s="61"/>
      <c r="N40" s="62">
        <v>23.5</v>
      </c>
      <c r="O40" s="62">
        <v>2</v>
      </c>
      <c r="P40" s="37">
        <v>16.2</v>
      </c>
      <c r="Q40" s="63">
        <v>194.1</v>
      </c>
      <c r="R40" s="75"/>
      <c r="S40" s="57"/>
      <c r="T40" s="57"/>
      <c r="U40" s="57"/>
      <c r="V40" s="57"/>
      <c r="W40" s="75"/>
      <c r="X40" s="57"/>
      <c r="Y40" s="57"/>
      <c r="Z40" s="57"/>
      <c r="AA40" s="58"/>
    </row>
    <row r="41" spans="1:27" s="4" customFormat="1" x14ac:dyDescent="0.15">
      <c r="A41" s="3">
        <v>1982</v>
      </c>
      <c r="B41" s="7">
        <v>8</v>
      </c>
      <c r="C41" s="61"/>
      <c r="D41" s="5"/>
      <c r="E41" s="5"/>
      <c r="F41" s="8"/>
      <c r="G41" s="6"/>
      <c r="H41" s="35"/>
      <c r="I41" s="36">
        <v>23.1</v>
      </c>
      <c r="J41" s="36">
        <v>1.8</v>
      </c>
      <c r="K41" s="37">
        <v>15.9</v>
      </c>
      <c r="L41" s="38">
        <v>204.8</v>
      </c>
      <c r="M41" s="61"/>
      <c r="N41" s="62">
        <v>22.8</v>
      </c>
      <c r="O41" s="62">
        <v>1.9</v>
      </c>
      <c r="P41" s="37">
        <v>16.7</v>
      </c>
      <c r="Q41" s="63">
        <v>198</v>
      </c>
      <c r="R41" s="75"/>
      <c r="S41" s="57"/>
      <c r="T41" s="57"/>
      <c r="U41" s="57"/>
      <c r="V41" s="57"/>
      <c r="W41" s="75"/>
      <c r="X41" s="57"/>
      <c r="Y41" s="57"/>
      <c r="Z41" s="57"/>
      <c r="AA41" s="58"/>
    </row>
    <row r="42" spans="1:27" s="4" customFormat="1" x14ac:dyDescent="0.15">
      <c r="A42" s="3">
        <v>1982</v>
      </c>
      <c r="B42" s="7">
        <v>9</v>
      </c>
      <c r="C42" s="61"/>
      <c r="D42" s="5"/>
      <c r="E42" s="5"/>
      <c r="F42" s="8"/>
      <c r="G42" s="6"/>
      <c r="H42" s="35"/>
      <c r="I42" s="36">
        <v>23</v>
      </c>
      <c r="J42" s="36">
        <v>1.8</v>
      </c>
      <c r="K42" s="37">
        <v>15.9</v>
      </c>
      <c r="L42" s="38">
        <v>205.1</v>
      </c>
      <c r="M42" s="61"/>
      <c r="N42" s="62">
        <v>22.4</v>
      </c>
      <c r="O42" s="62">
        <v>1.9</v>
      </c>
      <c r="P42" s="37">
        <v>16.399999999999999</v>
      </c>
      <c r="Q42" s="63">
        <v>193.7</v>
      </c>
      <c r="R42" s="75"/>
      <c r="S42" s="57"/>
      <c r="T42" s="57"/>
      <c r="U42" s="57"/>
      <c r="V42" s="57"/>
      <c r="W42" s="75"/>
      <c r="X42" s="57"/>
      <c r="Y42" s="57"/>
      <c r="Z42" s="57"/>
      <c r="AA42" s="58"/>
    </row>
    <row r="43" spans="1:27" s="4" customFormat="1" x14ac:dyDescent="0.15">
      <c r="A43" s="3">
        <v>1982</v>
      </c>
      <c r="B43" s="7">
        <v>10</v>
      </c>
      <c r="C43" s="61"/>
      <c r="D43" s="5"/>
      <c r="E43" s="5"/>
      <c r="F43" s="8"/>
      <c r="G43" s="6"/>
      <c r="H43" s="35"/>
      <c r="I43" s="36">
        <v>23.7</v>
      </c>
      <c r="J43" s="36">
        <v>1.8</v>
      </c>
      <c r="K43" s="37">
        <v>15.7</v>
      </c>
      <c r="L43" s="38">
        <v>203.4</v>
      </c>
      <c r="M43" s="61"/>
      <c r="N43" s="62">
        <v>22</v>
      </c>
      <c r="O43" s="62">
        <v>1.8</v>
      </c>
      <c r="P43" s="37">
        <v>15.8</v>
      </c>
      <c r="Q43" s="63">
        <v>191.9</v>
      </c>
      <c r="R43" s="75"/>
      <c r="S43" s="57"/>
      <c r="T43" s="57"/>
      <c r="U43" s="57"/>
      <c r="V43" s="57"/>
      <c r="W43" s="75"/>
      <c r="X43" s="57"/>
      <c r="Y43" s="57"/>
      <c r="Z43" s="57"/>
      <c r="AA43" s="58"/>
    </row>
    <row r="44" spans="1:27" s="4" customFormat="1" x14ac:dyDescent="0.15">
      <c r="A44" s="3">
        <v>1982</v>
      </c>
      <c r="B44" s="7">
        <v>11</v>
      </c>
      <c r="C44" s="61"/>
      <c r="D44" s="5"/>
      <c r="E44" s="5"/>
      <c r="F44" s="8"/>
      <c r="G44" s="6"/>
      <c r="H44" s="35"/>
      <c r="I44" s="36">
        <v>25.1</v>
      </c>
      <c r="J44" s="36">
        <v>1.9</v>
      </c>
      <c r="K44" s="37">
        <v>15.7</v>
      </c>
      <c r="L44" s="38">
        <v>203.1</v>
      </c>
      <c r="M44" s="61"/>
      <c r="N44" s="62">
        <v>23</v>
      </c>
      <c r="O44" s="62">
        <v>1.9</v>
      </c>
      <c r="P44" s="37">
        <v>16.2</v>
      </c>
      <c r="Q44" s="63">
        <v>194.8</v>
      </c>
      <c r="R44" s="75"/>
      <c r="S44" s="57"/>
      <c r="T44" s="57"/>
      <c r="U44" s="57"/>
      <c r="V44" s="57"/>
      <c r="W44" s="75"/>
      <c r="X44" s="57"/>
      <c r="Y44" s="57"/>
      <c r="Z44" s="57"/>
      <c r="AA44" s="58"/>
    </row>
    <row r="45" spans="1:27" s="4" customFormat="1" x14ac:dyDescent="0.15">
      <c r="A45" s="3">
        <v>1982</v>
      </c>
      <c r="B45" s="7">
        <v>12</v>
      </c>
      <c r="C45" s="61"/>
      <c r="D45" s="5"/>
      <c r="E45" s="5"/>
      <c r="F45" s="8"/>
      <c r="G45" s="6"/>
      <c r="H45" s="35"/>
      <c r="I45" s="36">
        <v>25.8</v>
      </c>
      <c r="J45" s="36">
        <v>2</v>
      </c>
      <c r="K45" s="37">
        <v>15.4</v>
      </c>
      <c r="L45" s="38">
        <v>203.8</v>
      </c>
      <c r="M45" s="61"/>
      <c r="N45" s="62">
        <v>21.7</v>
      </c>
      <c r="O45" s="62">
        <v>1.9</v>
      </c>
      <c r="P45" s="37">
        <v>17.8</v>
      </c>
      <c r="Q45" s="63">
        <v>198.9</v>
      </c>
      <c r="R45" s="75"/>
      <c r="S45" s="57"/>
      <c r="T45" s="57"/>
      <c r="U45" s="57"/>
      <c r="V45" s="57"/>
      <c r="W45" s="75"/>
      <c r="X45" s="57"/>
      <c r="Y45" s="57"/>
      <c r="Z45" s="57"/>
      <c r="AA45" s="58"/>
    </row>
    <row r="46" spans="1:27" s="4" customFormat="1" x14ac:dyDescent="0.15">
      <c r="A46" s="3">
        <v>1983</v>
      </c>
      <c r="B46" s="7">
        <v>1</v>
      </c>
      <c r="C46" s="61"/>
      <c r="D46" s="5"/>
      <c r="E46" s="5"/>
      <c r="F46" s="8"/>
      <c r="G46" s="6"/>
      <c r="H46" s="35"/>
      <c r="I46" s="36">
        <v>25.8</v>
      </c>
      <c r="J46" s="36">
        <v>2</v>
      </c>
      <c r="K46" s="37">
        <v>15.5</v>
      </c>
      <c r="L46" s="38">
        <v>204.2</v>
      </c>
      <c r="M46" s="61"/>
      <c r="N46" s="62">
        <v>22.2</v>
      </c>
      <c r="O46" s="62">
        <v>2</v>
      </c>
      <c r="P46" s="37">
        <v>17.5</v>
      </c>
      <c r="Q46" s="63">
        <v>198.2</v>
      </c>
      <c r="R46" s="75"/>
      <c r="S46" s="57"/>
      <c r="T46" s="57"/>
      <c r="U46" s="57"/>
      <c r="V46" s="57"/>
      <c r="W46" s="75"/>
      <c r="X46" s="57"/>
      <c r="Y46" s="57"/>
      <c r="Z46" s="57"/>
      <c r="AA46" s="58"/>
    </row>
    <row r="47" spans="1:27" s="4" customFormat="1" x14ac:dyDescent="0.15">
      <c r="A47" s="3">
        <v>1983</v>
      </c>
      <c r="B47" s="7">
        <v>2</v>
      </c>
      <c r="C47" s="61"/>
      <c r="D47" s="5"/>
      <c r="E47" s="5"/>
      <c r="F47" s="8"/>
      <c r="G47" s="6"/>
      <c r="H47" s="35"/>
      <c r="I47" s="36">
        <v>26.1</v>
      </c>
      <c r="J47" s="36">
        <v>2</v>
      </c>
      <c r="K47" s="37">
        <v>15.4</v>
      </c>
      <c r="L47" s="38">
        <v>205.1</v>
      </c>
      <c r="M47" s="61"/>
      <c r="N47" s="62">
        <v>23.4</v>
      </c>
      <c r="O47" s="62">
        <v>2.1</v>
      </c>
      <c r="P47" s="37">
        <v>17.5</v>
      </c>
      <c r="Q47" s="63">
        <v>197.6</v>
      </c>
      <c r="R47" s="75"/>
      <c r="S47" s="57"/>
      <c r="T47" s="57"/>
      <c r="U47" s="57"/>
      <c r="V47" s="57"/>
      <c r="W47" s="75"/>
      <c r="X47" s="57"/>
      <c r="Y47" s="57"/>
      <c r="Z47" s="57"/>
      <c r="AA47" s="58"/>
    </row>
    <row r="48" spans="1:27" s="4" customFormat="1" x14ac:dyDescent="0.15">
      <c r="A48" s="3">
        <v>1983</v>
      </c>
      <c r="B48" s="7">
        <v>3</v>
      </c>
      <c r="C48" s="61"/>
      <c r="D48" s="5"/>
      <c r="E48" s="5"/>
      <c r="F48" s="8"/>
      <c r="G48" s="6"/>
      <c r="H48" s="35"/>
      <c r="I48" s="36">
        <v>27.1</v>
      </c>
      <c r="J48" s="36">
        <v>2</v>
      </c>
      <c r="K48" s="37">
        <v>15.4</v>
      </c>
      <c r="L48" s="38">
        <v>204.2</v>
      </c>
      <c r="M48" s="61"/>
      <c r="N48" s="62">
        <v>25.2</v>
      </c>
      <c r="O48" s="62">
        <v>2.1</v>
      </c>
      <c r="P48" s="37">
        <v>16.8</v>
      </c>
      <c r="Q48" s="63">
        <v>196.9</v>
      </c>
      <c r="R48" s="75"/>
      <c r="S48" s="57"/>
      <c r="T48" s="57"/>
      <c r="U48" s="57"/>
      <c r="V48" s="57"/>
      <c r="W48" s="75"/>
      <c r="X48" s="57"/>
      <c r="Y48" s="57"/>
      <c r="Z48" s="57"/>
      <c r="AA48" s="58"/>
    </row>
    <row r="49" spans="1:27" s="4" customFormat="1" x14ac:dyDescent="0.15">
      <c r="A49" s="3">
        <v>1983</v>
      </c>
      <c r="B49" s="7">
        <v>4</v>
      </c>
      <c r="C49" s="61"/>
      <c r="D49" s="5"/>
      <c r="E49" s="5"/>
      <c r="F49" s="8"/>
      <c r="G49" s="6"/>
      <c r="H49" s="35"/>
      <c r="I49" s="36">
        <v>28.2</v>
      </c>
      <c r="J49" s="36">
        <v>2.1</v>
      </c>
      <c r="K49" s="37">
        <v>15.4</v>
      </c>
      <c r="L49" s="38">
        <v>204.3</v>
      </c>
      <c r="M49" s="61"/>
      <c r="N49" s="62">
        <v>27.8</v>
      </c>
      <c r="O49" s="62">
        <v>2.4</v>
      </c>
      <c r="P49" s="37">
        <v>17</v>
      </c>
      <c r="Q49" s="63">
        <v>198.3</v>
      </c>
      <c r="R49" s="75"/>
      <c r="S49" s="57"/>
      <c r="T49" s="57"/>
      <c r="U49" s="57"/>
      <c r="V49" s="57"/>
      <c r="W49" s="75"/>
      <c r="X49" s="57"/>
      <c r="Y49" s="57"/>
      <c r="Z49" s="57"/>
      <c r="AA49" s="58"/>
    </row>
    <row r="50" spans="1:27" s="4" customFormat="1" x14ac:dyDescent="0.15">
      <c r="A50" s="3">
        <v>1983</v>
      </c>
      <c r="B50" s="7">
        <v>5</v>
      </c>
      <c r="C50" s="61"/>
      <c r="D50" s="5"/>
      <c r="E50" s="5"/>
      <c r="F50" s="8"/>
      <c r="G50" s="6"/>
      <c r="H50" s="35"/>
      <c r="I50" s="36">
        <v>29.7</v>
      </c>
      <c r="J50" s="36">
        <v>2.2000000000000002</v>
      </c>
      <c r="K50" s="37">
        <v>15.3</v>
      </c>
      <c r="L50" s="38">
        <v>204.8</v>
      </c>
      <c r="M50" s="61"/>
      <c r="N50" s="62">
        <v>30</v>
      </c>
      <c r="O50" s="62">
        <v>2.5</v>
      </c>
      <c r="P50" s="37">
        <v>16.899999999999999</v>
      </c>
      <c r="Q50" s="63">
        <v>199.2</v>
      </c>
      <c r="R50" s="75"/>
      <c r="S50" s="57"/>
      <c r="T50" s="57"/>
      <c r="U50" s="57"/>
      <c r="V50" s="57"/>
      <c r="W50" s="75"/>
      <c r="X50" s="57"/>
      <c r="Y50" s="57"/>
      <c r="Z50" s="57"/>
      <c r="AA50" s="58"/>
    </row>
    <row r="51" spans="1:27" s="4" customFormat="1" x14ac:dyDescent="0.15">
      <c r="A51" s="3">
        <v>1983</v>
      </c>
      <c r="B51" s="7">
        <v>6</v>
      </c>
      <c r="C51" s="61"/>
      <c r="D51" s="5"/>
      <c r="E51" s="5"/>
      <c r="F51" s="8"/>
      <c r="G51" s="6"/>
      <c r="H51" s="35"/>
      <c r="I51" s="36">
        <v>30.2</v>
      </c>
      <c r="J51" s="36">
        <v>2.2000000000000002</v>
      </c>
      <c r="K51" s="37">
        <v>15.4</v>
      </c>
      <c r="L51" s="38">
        <v>215.2</v>
      </c>
      <c r="M51" s="61"/>
      <c r="N51" s="62">
        <v>32.6</v>
      </c>
      <c r="O51" s="62">
        <v>2.5</v>
      </c>
      <c r="P51" s="37">
        <v>15.6</v>
      </c>
      <c r="Q51" s="63">
        <v>206.4</v>
      </c>
      <c r="R51" s="75"/>
      <c r="S51" s="57"/>
      <c r="T51" s="57"/>
      <c r="U51" s="57"/>
      <c r="V51" s="57"/>
      <c r="W51" s="75"/>
      <c r="X51" s="57"/>
      <c r="Y51" s="57"/>
      <c r="Z51" s="57"/>
      <c r="AA51" s="58"/>
    </row>
    <row r="52" spans="1:27" s="4" customFormat="1" x14ac:dyDescent="0.15">
      <c r="A52" s="3">
        <v>1983</v>
      </c>
      <c r="B52" s="7">
        <v>7</v>
      </c>
      <c r="C52" s="61"/>
      <c r="D52" s="5"/>
      <c r="E52" s="5"/>
      <c r="F52" s="8"/>
      <c r="G52" s="6"/>
      <c r="H52" s="35"/>
      <c r="I52" s="36">
        <v>31.8</v>
      </c>
      <c r="J52" s="36">
        <v>2.2999999999999998</v>
      </c>
      <c r="K52" s="37">
        <v>15.3</v>
      </c>
      <c r="L52" s="38">
        <v>215.7</v>
      </c>
      <c r="M52" s="61"/>
      <c r="N52" s="62">
        <v>36.200000000000003</v>
      </c>
      <c r="O52" s="62">
        <v>2.7</v>
      </c>
      <c r="P52" s="37">
        <v>15.8</v>
      </c>
      <c r="Q52" s="63">
        <v>208.5</v>
      </c>
      <c r="R52" s="75"/>
      <c r="S52" s="57"/>
      <c r="T52" s="57"/>
      <c r="U52" s="57"/>
      <c r="V52" s="57"/>
      <c r="W52" s="75"/>
      <c r="X52" s="57"/>
      <c r="Y52" s="57"/>
      <c r="Z52" s="57"/>
      <c r="AA52" s="58"/>
    </row>
    <row r="53" spans="1:27" s="4" customFormat="1" x14ac:dyDescent="0.15">
      <c r="A53" s="3">
        <v>1983</v>
      </c>
      <c r="B53" s="7">
        <v>8</v>
      </c>
      <c r="C53" s="61"/>
      <c r="D53" s="5"/>
      <c r="E53" s="5"/>
      <c r="F53" s="8"/>
      <c r="G53" s="6"/>
      <c r="H53" s="35"/>
      <c r="I53" s="36">
        <v>32.700000000000003</v>
      </c>
      <c r="J53" s="36">
        <v>2.2999999999999998</v>
      </c>
      <c r="K53" s="37">
        <v>15.4</v>
      </c>
      <c r="L53" s="38">
        <v>215.6</v>
      </c>
      <c r="M53" s="61"/>
      <c r="N53" s="62">
        <v>39.700000000000003</v>
      </c>
      <c r="O53" s="62">
        <v>3</v>
      </c>
      <c r="P53" s="37">
        <v>15.7</v>
      </c>
      <c r="Q53" s="63">
        <v>209.7</v>
      </c>
      <c r="R53" s="75"/>
      <c r="S53" s="57"/>
      <c r="T53" s="57"/>
      <c r="U53" s="57"/>
      <c r="V53" s="57"/>
      <c r="W53" s="75"/>
      <c r="X53" s="57"/>
      <c r="Y53" s="57"/>
      <c r="Z53" s="57"/>
      <c r="AA53" s="58"/>
    </row>
    <row r="54" spans="1:27" s="4" customFormat="1" x14ac:dyDescent="0.15">
      <c r="A54" s="3">
        <v>1983</v>
      </c>
      <c r="B54" s="7">
        <v>9</v>
      </c>
      <c r="C54" s="61"/>
      <c r="D54" s="5"/>
      <c r="E54" s="5"/>
      <c r="F54" s="8"/>
      <c r="G54" s="6"/>
      <c r="H54" s="35"/>
      <c r="I54" s="36">
        <v>32.700000000000003</v>
      </c>
      <c r="J54" s="36">
        <v>2.2999999999999998</v>
      </c>
      <c r="K54" s="37">
        <v>15.6</v>
      </c>
      <c r="L54" s="38">
        <v>216.8</v>
      </c>
      <c r="M54" s="61"/>
      <c r="N54" s="62">
        <v>39.799999999999997</v>
      </c>
      <c r="O54" s="62">
        <v>2.8</v>
      </c>
      <c r="P54" s="37">
        <v>14.4</v>
      </c>
      <c r="Q54" s="63">
        <v>201.8</v>
      </c>
      <c r="R54" s="75"/>
      <c r="S54" s="57"/>
      <c r="T54" s="57"/>
      <c r="U54" s="57"/>
      <c r="V54" s="57"/>
      <c r="W54" s="75"/>
      <c r="X54" s="57"/>
      <c r="Y54" s="57"/>
      <c r="Z54" s="57"/>
      <c r="AA54" s="58"/>
    </row>
    <row r="55" spans="1:27" s="4" customFormat="1" x14ac:dyDescent="0.15">
      <c r="A55" s="3">
        <v>1983</v>
      </c>
      <c r="B55" s="7">
        <v>10</v>
      </c>
      <c r="C55" s="61"/>
      <c r="D55" s="5"/>
      <c r="E55" s="5"/>
      <c r="F55" s="8"/>
      <c r="G55" s="6"/>
      <c r="H55" s="35"/>
      <c r="I55" s="36">
        <v>32.700000000000003</v>
      </c>
      <c r="J55" s="36">
        <v>2.2999999999999998</v>
      </c>
      <c r="K55" s="37">
        <v>15.5</v>
      </c>
      <c r="L55" s="38">
        <v>217</v>
      </c>
      <c r="M55" s="61"/>
      <c r="N55" s="62">
        <v>40.299999999999997</v>
      </c>
      <c r="O55" s="62">
        <v>2.9</v>
      </c>
      <c r="P55" s="37">
        <v>14.3</v>
      </c>
      <c r="Q55" s="63">
        <v>201.3</v>
      </c>
      <c r="R55" s="75"/>
      <c r="S55" s="57"/>
      <c r="T55" s="57"/>
      <c r="U55" s="57"/>
      <c r="V55" s="57"/>
      <c r="W55" s="75"/>
      <c r="X55" s="57"/>
      <c r="Y55" s="57"/>
      <c r="Z55" s="57"/>
      <c r="AA55" s="58"/>
    </row>
    <row r="56" spans="1:27" s="4" customFormat="1" x14ac:dyDescent="0.15">
      <c r="A56" s="3">
        <v>1983</v>
      </c>
      <c r="B56" s="7">
        <v>11</v>
      </c>
      <c r="C56" s="61"/>
      <c r="D56" s="5"/>
      <c r="E56" s="5"/>
      <c r="F56" s="8"/>
      <c r="G56" s="6"/>
      <c r="H56" s="35"/>
      <c r="I56" s="36">
        <v>33.200000000000003</v>
      </c>
      <c r="J56" s="36">
        <v>2.4</v>
      </c>
      <c r="K56" s="37">
        <v>15.5</v>
      </c>
      <c r="L56" s="38">
        <v>216.4</v>
      </c>
      <c r="M56" s="61"/>
      <c r="N56" s="62">
        <v>41.9</v>
      </c>
      <c r="O56" s="62">
        <v>3</v>
      </c>
      <c r="P56" s="37">
        <v>14.3</v>
      </c>
      <c r="Q56" s="63">
        <v>201.6</v>
      </c>
      <c r="R56" s="75"/>
      <c r="S56" s="57"/>
      <c r="T56" s="57"/>
      <c r="U56" s="57"/>
      <c r="V56" s="57"/>
      <c r="W56" s="75"/>
      <c r="X56" s="57"/>
      <c r="Y56" s="57"/>
      <c r="Z56" s="57"/>
      <c r="AA56" s="58"/>
    </row>
    <row r="57" spans="1:27" s="4" customFormat="1" x14ac:dyDescent="0.15">
      <c r="A57" s="3">
        <v>1983</v>
      </c>
      <c r="B57" s="7">
        <v>12</v>
      </c>
      <c r="C57" s="61"/>
      <c r="D57" s="5"/>
      <c r="E57" s="5"/>
      <c r="F57" s="8"/>
      <c r="G57" s="6"/>
      <c r="H57" s="35"/>
      <c r="I57" s="36">
        <v>34.700000000000003</v>
      </c>
      <c r="J57" s="36">
        <v>2.5</v>
      </c>
      <c r="K57" s="37">
        <v>15.64</v>
      </c>
      <c r="L57" s="38">
        <v>217.04</v>
      </c>
      <c r="M57" s="35"/>
      <c r="N57" s="36">
        <v>45</v>
      </c>
      <c r="O57" s="36">
        <v>3.1</v>
      </c>
      <c r="P57" s="37">
        <v>14.26</v>
      </c>
      <c r="Q57" s="38">
        <v>207.76</v>
      </c>
      <c r="R57" s="75"/>
      <c r="S57" s="57"/>
      <c r="T57" s="57"/>
      <c r="U57" s="57"/>
      <c r="V57" s="57"/>
      <c r="W57" s="75"/>
      <c r="X57" s="57"/>
      <c r="Y57" s="57"/>
      <c r="Z57" s="57"/>
      <c r="AA57" s="58"/>
    </row>
    <row r="58" spans="1:27" s="4" customFormat="1" x14ac:dyDescent="0.15">
      <c r="A58" s="3">
        <v>1984</v>
      </c>
      <c r="B58" s="7">
        <v>1</v>
      </c>
      <c r="C58" s="61"/>
      <c r="D58" s="5"/>
      <c r="E58" s="5"/>
      <c r="F58" s="8"/>
      <c r="G58" s="6"/>
      <c r="H58" s="35"/>
      <c r="I58" s="36">
        <v>37.5</v>
      </c>
      <c r="J58" s="36">
        <v>2.7</v>
      </c>
      <c r="K58" s="37">
        <v>15.5</v>
      </c>
      <c r="L58" s="38">
        <v>217.3</v>
      </c>
      <c r="M58" s="61"/>
      <c r="N58" s="62">
        <v>48.3</v>
      </c>
      <c r="O58" s="62">
        <v>3.3</v>
      </c>
      <c r="P58" s="37">
        <v>14.2</v>
      </c>
      <c r="Q58" s="63">
        <v>207.1</v>
      </c>
      <c r="R58" s="75"/>
      <c r="S58" s="57"/>
      <c r="T58" s="57"/>
      <c r="U58" s="57"/>
      <c r="V58" s="57"/>
      <c r="W58" s="75"/>
      <c r="X58" s="57"/>
      <c r="Y58" s="57"/>
      <c r="Z58" s="57"/>
      <c r="AA58" s="58"/>
    </row>
    <row r="59" spans="1:27" s="4" customFormat="1" x14ac:dyDescent="0.15">
      <c r="A59" s="3">
        <v>1984</v>
      </c>
      <c r="B59" s="7">
        <v>2</v>
      </c>
      <c r="C59" s="61"/>
      <c r="D59" s="5"/>
      <c r="E59" s="5"/>
      <c r="F59" s="8"/>
      <c r="G59" s="6"/>
      <c r="H59" s="35"/>
      <c r="I59" s="36">
        <v>36.700000000000003</v>
      </c>
      <c r="J59" s="36">
        <v>2.7</v>
      </c>
      <c r="K59" s="37">
        <v>15.9</v>
      </c>
      <c r="L59" s="38">
        <v>218.9</v>
      </c>
      <c r="M59" s="61"/>
      <c r="N59" s="62">
        <v>47.2</v>
      </c>
      <c r="O59" s="62">
        <v>3.5</v>
      </c>
      <c r="P59" s="37">
        <v>15.2</v>
      </c>
      <c r="Q59" s="63">
        <v>205.4</v>
      </c>
      <c r="R59" s="75"/>
      <c r="S59" s="57"/>
      <c r="T59" s="57"/>
      <c r="U59" s="57"/>
      <c r="V59" s="57"/>
      <c r="W59" s="75"/>
      <c r="X59" s="57"/>
      <c r="Y59" s="57"/>
      <c r="Z59" s="57"/>
      <c r="AA59" s="58"/>
    </row>
    <row r="60" spans="1:27" s="4" customFormat="1" x14ac:dyDescent="0.15">
      <c r="A60" s="3">
        <v>1984</v>
      </c>
      <c r="B60" s="7">
        <v>3</v>
      </c>
      <c r="C60" s="61"/>
      <c r="D60" s="5"/>
      <c r="E60" s="5"/>
      <c r="F60" s="8"/>
      <c r="G60" s="6"/>
      <c r="H60" s="35"/>
      <c r="I60" s="36">
        <v>38.6</v>
      </c>
      <c r="J60" s="36">
        <v>2.8</v>
      </c>
      <c r="K60" s="37">
        <v>16.100000000000001</v>
      </c>
      <c r="L60" s="38">
        <v>219.1</v>
      </c>
      <c r="M60" s="61"/>
      <c r="N60" s="62">
        <v>47.6</v>
      </c>
      <c r="O60" s="62">
        <v>3.5</v>
      </c>
      <c r="P60" s="37">
        <v>14.9</v>
      </c>
      <c r="Q60" s="63">
        <v>202.6</v>
      </c>
      <c r="R60" s="75"/>
      <c r="S60" s="57"/>
      <c r="T60" s="57"/>
      <c r="U60" s="57"/>
      <c r="V60" s="57"/>
      <c r="W60" s="75"/>
      <c r="X60" s="57"/>
      <c r="Y60" s="57"/>
      <c r="Z60" s="57"/>
      <c r="AA60" s="58"/>
    </row>
    <row r="61" spans="1:27" s="4" customFormat="1" x14ac:dyDescent="0.15">
      <c r="A61" s="3">
        <v>1984</v>
      </c>
      <c r="B61" s="7">
        <v>4</v>
      </c>
      <c r="C61" s="61"/>
      <c r="D61" s="5"/>
      <c r="E61" s="5"/>
      <c r="F61" s="8"/>
      <c r="G61" s="6"/>
      <c r="H61" s="35"/>
      <c r="I61" s="36">
        <v>38.4</v>
      </c>
      <c r="J61" s="36">
        <v>2.8</v>
      </c>
      <c r="K61" s="37">
        <v>16.100000000000001</v>
      </c>
      <c r="L61" s="38">
        <v>218.8</v>
      </c>
      <c r="M61" s="61"/>
      <c r="N61" s="62">
        <v>45</v>
      </c>
      <c r="O61" s="62">
        <v>3.3</v>
      </c>
      <c r="P61" s="37">
        <v>14.8</v>
      </c>
      <c r="Q61" s="63">
        <v>202.2</v>
      </c>
      <c r="R61" s="75"/>
      <c r="S61" s="57"/>
      <c r="T61" s="57"/>
      <c r="U61" s="57"/>
      <c r="V61" s="57"/>
      <c r="W61" s="75"/>
      <c r="X61" s="57"/>
      <c r="Y61" s="57"/>
      <c r="Z61" s="57"/>
      <c r="AA61" s="58"/>
    </row>
    <row r="62" spans="1:27" s="4" customFormat="1" x14ac:dyDescent="0.15">
      <c r="A62" s="3">
        <v>1984</v>
      </c>
      <c r="B62" s="7">
        <v>5</v>
      </c>
      <c r="C62" s="61"/>
      <c r="D62" s="5"/>
      <c r="E62" s="5"/>
      <c r="F62" s="8"/>
      <c r="G62" s="6"/>
      <c r="H62" s="35"/>
      <c r="I62" s="36">
        <v>34.799999999999997</v>
      </c>
      <c r="J62" s="36">
        <v>2.5</v>
      </c>
      <c r="K62" s="37">
        <v>16</v>
      </c>
      <c r="L62" s="38">
        <v>219.3</v>
      </c>
      <c r="M62" s="61"/>
      <c r="N62" s="62">
        <v>39.6</v>
      </c>
      <c r="O62" s="62">
        <v>3</v>
      </c>
      <c r="P62" s="37">
        <v>15.4</v>
      </c>
      <c r="Q62" s="63">
        <v>203.9</v>
      </c>
      <c r="R62" s="75"/>
      <c r="S62" s="57"/>
      <c r="T62" s="57"/>
      <c r="U62" s="57"/>
      <c r="V62" s="57"/>
      <c r="W62" s="75"/>
      <c r="X62" s="57"/>
      <c r="Y62" s="57"/>
      <c r="Z62" s="57"/>
      <c r="AA62" s="58"/>
    </row>
    <row r="63" spans="1:27" s="4" customFormat="1" x14ac:dyDescent="0.15">
      <c r="A63" s="3">
        <v>1984</v>
      </c>
      <c r="B63" s="7">
        <v>6</v>
      </c>
      <c r="C63" s="61"/>
      <c r="D63" s="5"/>
      <c r="E63" s="5"/>
      <c r="F63" s="8"/>
      <c r="G63" s="6"/>
      <c r="H63" s="35"/>
      <c r="I63" s="36">
        <v>34</v>
      </c>
      <c r="J63" s="36">
        <v>2.5</v>
      </c>
      <c r="K63" s="37">
        <v>16.8</v>
      </c>
      <c r="L63" s="38">
        <v>230.7</v>
      </c>
      <c r="M63" s="61"/>
      <c r="N63" s="62">
        <v>42.8</v>
      </c>
      <c r="O63" s="62">
        <v>2.8</v>
      </c>
      <c r="P63" s="37">
        <v>14.1</v>
      </c>
      <c r="Q63" s="63">
        <v>211.5</v>
      </c>
      <c r="R63" s="75"/>
      <c r="S63" s="57"/>
      <c r="T63" s="57"/>
      <c r="U63" s="57"/>
      <c r="V63" s="57"/>
      <c r="W63" s="75"/>
      <c r="X63" s="57"/>
      <c r="Y63" s="57"/>
      <c r="Z63" s="57"/>
      <c r="AA63" s="58"/>
    </row>
    <row r="64" spans="1:27" s="4" customFormat="1" x14ac:dyDescent="0.15">
      <c r="A64" s="3">
        <v>1984</v>
      </c>
      <c r="B64" s="7">
        <v>7</v>
      </c>
      <c r="C64" s="61"/>
      <c r="D64" s="5"/>
      <c r="E64" s="5"/>
      <c r="F64" s="8"/>
      <c r="G64" s="6"/>
      <c r="H64" s="35"/>
      <c r="I64" s="36">
        <v>33.6</v>
      </c>
      <c r="J64" s="36">
        <v>2.4</v>
      </c>
      <c r="K64" s="37">
        <v>16.8</v>
      </c>
      <c r="L64" s="38">
        <v>231.2</v>
      </c>
      <c r="M64" s="61"/>
      <c r="N64" s="62">
        <v>41.4</v>
      </c>
      <c r="O64" s="62">
        <v>2.8</v>
      </c>
      <c r="P64" s="37">
        <v>14.1</v>
      </c>
      <c r="Q64" s="63">
        <v>210.6</v>
      </c>
      <c r="R64" s="75"/>
      <c r="S64" s="57"/>
      <c r="T64" s="57"/>
      <c r="U64" s="57"/>
      <c r="V64" s="57"/>
      <c r="W64" s="75"/>
      <c r="X64" s="57"/>
      <c r="Y64" s="57"/>
      <c r="Z64" s="57"/>
      <c r="AA64" s="58"/>
    </row>
    <row r="65" spans="1:27" s="4" customFormat="1" x14ac:dyDescent="0.15">
      <c r="A65" s="3">
        <v>1984</v>
      </c>
      <c r="B65" s="7">
        <v>8</v>
      </c>
      <c r="C65" s="61"/>
      <c r="D65" s="5"/>
      <c r="E65" s="5"/>
      <c r="F65" s="8"/>
      <c r="G65" s="6"/>
      <c r="H65" s="35"/>
      <c r="I65" s="36">
        <v>36</v>
      </c>
      <c r="J65" s="36">
        <v>2.6</v>
      </c>
      <c r="K65" s="37">
        <v>17.100000000000001</v>
      </c>
      <c r="L65" s="38">
        <v>232.5</v>
      </c>
      <c r="M65" s="61"/>
      <c r="N65" s="62">
        <v>47.3</v>
      </c>
      <c r="O65" s="62">
        <v>3.1</v>
      </c>
      <c r="P65" s="37">
        <v>13.8</v>
      </c>
      <c r="Q65" s="63">
        <v>209.3</v>
      </c>
      <c r="R65" s="75"/>
      <c r="S65" s="57"/>
      <c r="T65" s="57"/>
      <c r="U65" s="57"/>
      <c r="V65" s="57"/>
      <c r="W65" s="75"/>
      <c r="X65" s="57"/>
      <c r="Y65" s="57"/>
      <c r="Z65" s="57"/>
      <c r="AA65" s="58"/>
    </row>
    <row r="66" spans="1:27" s="4" customFormat="1" x14ac:dyDescent="0.15">
      <c r="A66" s="3">
        <v>1984</v>
      </c>
      <c r="B66" s="7">
        <v>9</v>
      </c>
      <c r="C66" s="61"/>
      <c r="D66" s="5"/>
      <c r="E66" s="5"/>
      <c r="F66" s="8"/>
      <c r="G66" s="6"/>
      <c r="H66" s="35"/>
      <c r="I66" s="36">
        <v>36.299999999999997</v>
      </c>
      <c r="J66" s="36">
        <v>2.7</v>
      </c>
      <c r="K66" s="37">
        <v>17.100000000000001</v>
      </c>
      <c r="L66" s="38">
        <v>232.3</v>
      </c>
      <c r="M66" s="61"/>
      <c r="N66" s="62">
        <v>50.4</v>
      </c>
      <c r="O66" s="62">
        <v>3.3</v>
      </c>
      <c r="P66" s="37">
        <v>13.6</v>
      </c>
      <c r="Q66" s="63">
        <v>206.1</v>
      </c>
      <c r="R66" s="75"/>
      <c r="S66" s="57"/>
      <c r="T66" s="57"/>
      <c r="U66" s="57"/>
      <c r="V66" s="57"/>
      <c r="W66" s="75"/>
      <c r="X66" s="57"/>
      <c r="Y66" s="57"/>
      <c r="Z66" s="57"/>
      <c r="AA66" s="58"/>
    </row>
    <row r="67" spans="1:27" s="4" customFormat="1" x14ac:dyDescent="0.15">
      <c r="A67" s="3">
        <v>1984</v>
      </c>
      <c r="B67" s="7">
        <v>10</v>
      </c>
      <c r="C67" s="61"/>
      <c r="D67" s="5"/>
      <c r="E67" s="5"/>
      <c r="F67" s="8"/>
      <c r="G67" s="6"/>
      <c r="H67" s="35"/>
      <c r="I67" s="36">
        <v>38.4</v>
      </c>
      <c r="J67" s="36">
        <v>2.8</v>
      </c>
      <c r="K67" s="37">
        <v>16.899999999999999</v>
      </c>
      <c r="L67" s="38">
        <v>232</v>
      </c>
      <c r="M67" s="61"/>
      <c r="N67" s="62">
        <v>53.3</v>
      </c>
      <c r="O67" s="62">
        <v>3.5</v>
      </c>
      <c r="P67" s="37">
        <v>13.5</v>
      </c>
      <c r="Q67" s="63">
        <v>204.1</v>
      </c>
      <c r="R67" s="75"/>
      <c r="S67" s="57"/>
      <c r="T67" s="57"/>
      <c r="U67" s="57"/>
      <c r="V67" s="57"/>
      <c r="W67" s="75"/>
      <c r="X67" s="57"/>
      <c r="Y67" s="57"/>
      <c r="Z67" s="57"/>
      <c r="AA67" s="58"/>
    </row>
    <row r="68" spans="1:27" s="4" customFormat="1" x14ac:dyDescent="0.15">
      <c r="A68" s="3">
        <v>1984</v>
      </c>
      <c r="B68" s="7">
        <v>11</v>
      </c>
      <c r="C68" s="61"/>
      <c r="D68" s="5"/>
      <c r="E68" s="5"/>
      <c r="F68" s="8"/>
      <c r="G68" s="6"/>
      <c r="H68" s="35"/>
      <c r="I68" s="36">
        <v>38.700000000000003</v>
      </c>
      <c r="J68" s="36">
        <v>2.8</v>
      </c>
      <c r="K68" s="37">
        <v>16.899999999999999</v>
      </c>
      <c r="L68" s="38">
        <v>232.6</v>
      </c>
      <c r="M68" s="61"/>
      <c r="N68" s="62">
        <v>53.3</v>
      </c>
      <c r="O68" s="62">
        <v>3.5</v>
      </c>
      <c r="P68" s="37">
        <v>13.5</v>
      </c>
      <c r="Q68" s="63">
        <v>204.6</v>
      </c>
      <c r="R68" s="75"/>
      <c r="S68" s="57"/>
      <c r="T68" s="57"/>
      <c r="U68" s="57"/>
      <c r="V68" s="57"/>
      <c r="W68" s="75"/>
      <c r="X68" s="57"/>
      <c r="Y68" s="57"/>
      <c r="Z68" s="57"/>
      <c r="AA68" s="58"/>
    </row>
    <row r="69" spans="1:27" s="4" customFormat="1" x14ac:dyDescent="0.15">
      <c r="A69" s="3">
        <v>1984</v>
      </c>
      <c r="B69" s="7">
        <v>12</v>
      </c>
      <c r="C69" s="61"/>
      <c r="D69" s="5"/>
      <c r="E69" s="5"/>
      <c r="F69" s="8"/>
      <c r="G69" s="6"/>
      <c r="H69" s="35"/>
      <c r="I69" s="36">
        <v>37.9</v>
      </c>
      <c r="J69" s="36">
        <v>2.8</v>
      </c>
      <c r="K69" s="37">
        <v>17.260000000000002</v>
      </c>
      <c r="L69" s="38">
        <v>234.01</v>
      </c>
      <c r="M69" s="35"/>
      <c r="N69" s="36">
        <v>53.3</v>
      </c>
      <c r="O69" s="36">
        <v>3.4</v>
      </c>
      <c r="P69" s="37">
        <v>13.44</v>
      </c>
      <c r="Q69" s="38">
        <v>207.74</v>
      </c>
      <c r="R69" s="75"/>
      <c r="S69" s="57"/>
      <c r="T69" s="57"/>
      <c r="U69" s="57"/>
      <c r="V69" s="57"/>
      <c r="W69" s="75"/>
      <c r="X69" s="57"/>
      <c r="Y69" s="57"/>
      <c r="Z69" s="57"/>
      <c r="AA69" s="58"/>
    </row>
    <row r="70" spans="1:27" s="4" customFormat="1" x14ac:dyDescent="0.15">
      <c r="A70" s="3">
        <v>1985</v>
      </c>
      <c r="B70" s="7">
        <v>1</v>
      </c>
      <c r="C70" s="61"/>
      <c r="D70" s="5"/>
      <c r="E70" s="5"/>
      <c r="F70" s="8"/>
      <c r="G70" s="6"/>
      <c r="H70" s="35"/>
      <c r="I70" s="36">
        <v>39.4</v>
      </c>
      <c r="J70" s="36">
        <v>2.9</v>
      </c>
      <c r="K70" s="37">
        <v>17.2</v>
      </c>
      <c r="L70" s="38">
        <v>234</v>
      </c>
      <c r="M70" s="61"/>
      <c r="N70" s="62">
        <v>52.2</v>
      </c>
      <c r="O70" s="62">
        <v>3.5</v>
      </c>
      <c r="P70" s="37">
        <v>14.3</v>
      </c>
      <c r="Q70" s="63">
        <v>211.4</v>
      </c>
      <c r="R70" s="75"/>
      <c r="S70" s="57"/>
      <c r="T70" s="57"/>
      <c r="U70" s="57"/>
      <c r="V70" s="57"/>
      <c r="W70" s="75"/>
      <c r="X70" s="57"/>
      <c r="Y70" s="57"/>
      <c r="Z70" s="57"/>
      <c r="AA70" s="58"/>
    </row>
    <row r="71" spans="1:27" s="4" customFormat="1" x14ac:dyDescent="0.15">
      <c r="A71" s="3">
        <v>1985</v>
      </c>
      <c r="B71" s="7">
        <v>2</v>
      </c>
      <c r="C71" s="61"/>
      <c r="D71" s="5"/>
      <c r="E71" s="5"/>
      <c r="F71" s="8"/>
      <c r="G71" s="6"/>
      <c r="H71" s="35"/>
      <c r="I71" s="36">
        <v>40.200000000000003</v>
      </c>
      <c r="J71" s="36">
        <v>2.9</v>
      </c>
      <c r="K71" s="37">
        <v>17.100000000000001</v>
      </c>
      <c r="L71" s="38">
        <v>234.9</v>
      </c>
      <c r="M71" s="61"/>
      <c r="N71" s="62">
        <v>51.3</v>
      </c>
      <c r="O71" s="62">
        <v>3.6</v>
      </c>
      <c r="P71" s="37">
        <v>14.9</v>
      </c>
      <c r="Q71" s="63">
        <v>213</v>
      </c>
      <c r="R71" s="75"/>
      <c r="S71" s="57"/>
      <c r="T71" s="57"/>
      <c r="U71" s="57"/>
      <c r="V71" s="57"/>
      <c r="W71" s="75"/>
      <c r="X71" s="57"/>
      <c r="Y71" s="57"/>
      <c r="Z71" s="57"/>
      <c r="AA71" s="58"/>
    </row>
    <row r="72" spans="1:27" s="4" customFormat="1" x14ac:dyDescent="0.15">
      <c r="A72" s="3">
        <v>1985</v>
      </c>
      <c r="B72" s="7">
        <v>3</v>
      </c>
      <c r="C72" s="61"/>
      <c r="D72" s="5"/>
      <c r="E72" s="5"/>
      <c r="F72" s="8"/>
      <c r="G72" s="6"/>
      <c r="H72" s="35"/>
      <c r="I72" s="36">
        <v>39.5</v>
      </c>
      <c r="J72" s="36">
        <v>2.9</v>
      </c>
      <c r="K72" s="37">
        <v>17.2</v>
      </c>
      <c r="L72" s="38">
        <v>235.7</v>
      </c>
      <c r="M72" s="61"/>
      <c r="N72" s="62">
        <v>47.6</v>
      </c>
      <c r="O72" s="62">
        <v>3.3</v>
      </c>
      <c r="P72" s="37">
        <v>14.7</v>
      </c>
      <c r="Q72" s="63">
        <v>209.9</v>
      </c>
      <c r="R72" s="75"/>
      <c r="S72" s="57"/>
      <c r="T72" s="57"/>
      <c r="U72" s="57"/>
      <c r="V72" s="57"/>
      <c r="W72" s="75"/>
      <c r="X72" s="57"/>
      <c r="Y72" s="57"/>
      <c r="Z72" s="57"/>
      <c r="AA72" s="58"/>
    </row>
    <row r="73" spans="1:27" s="4" customFormat="1" x14ac:dyDescent="0.15">
      <c r="A73" s="3">
        <v>1985</v>
      </c>
      <c r="B73" s="7">
        <v>4</v>
      </c>
      <c r="C73" s="61"/>
      <c r="D73" s="5"/>
      <c r="E73" s="5"/>
      <c r="F73" s="8"/>
      <c r="G73" s="6"/>
      <c r="H73" s="35"/>
      <c r="I73" s="36">
        <v>39.1</v>
      </c>
      <c r="J73" s="36">
        <v>2.9</v>
      </c>
      <c r="K73" s="37">
        <v>17.2</v>
      </c>
      <c r="L73" s="38">
        <v>235.6</v>
      </c>
      <c r="M73" s="61"/>
      <c r="N73" s="62">
        <v>46.7</v>
      </c>
      <c r="O73" s="62">
        <v>3.3</v>
      </c>
      <c r="P73" s="37">
        <v>15</v>
      </c>
      <c r="Q73" s="63">
        <v>212</v>
      </c>
      <c r="R73" s="75"/>
      <c r="S73" s="57"/>
      <c r="T73" s="57"/>
      <c r="U73" s="57"/>
      <c r="V73" s="57"/>
      <c r="W73" s="75"/>
      <c r="X73" s="57"/>
      <c r="Y73" s="57"/>
      <c r="Z73" s="57"/>
      <c r="AA73" s="58"/>
    </row>
    <row r="74" spans="1:27" s="4" customFormat="1" x14ac:dyDescent="0.15">
      <c r="A74" s="3">
        <v>1985</v>
      </c>
      <c r="B74" s="7">
        <v>5</v>
      </c>
      <c r="C74" s="61"/>
      <c r="D74" s="5"/>
      <c r="E74" s="5"/>
      <c r="F74" s="8"/>
      <c r="G74" s="6"/>
      <c r="H74" s="35"/>
      <c r="I74" s="36">
        <v>38.799999999999997</v>
      </c>
      <c r="J74" s="36">
        <v>2.9</v>
      </c>
      <c r="K74" s="37">
        <v>17.399999999999999</v>
      </c>
      <c r="L74" s="38">
        <v>236.1</v>
      </c>
      <c r="M74" s="61"/>
      <c r="N74" s="62">
        <v>43.7</v>
      </c>
      <c r="O74" s="62">
        <v>3.2</v>
      </c>
      <c r="P74" s="37">
        <v>15.6</v>
      </c>
      <c r="Q74" s="63">
        <v>215.3</v>
      </c>
      <c r="R74" s="75"/>
      <c r="S74" s="57"/>
      <c r="T74" s="57"/>
      <c r="U74" s="57"/>
      <c r="V74" s="57"/>
      <c r="W74" s="75"/>
      <c r="X74" s="57"/>
      <c r="Y74" s="57"/>
      <c r="Z74" s="57"/>
      <c r="AA74" s="58"/>
    </row>
    <row r="75" spans="1:27" s="4" customFormat="1" x14ac:dyDescent="0.15">
      <c r="A75" s="3">
        <v>1985</v>
      </c>
      <c r="B75" s="7">
        <v>6</v>
      </c>
      <c r="C75" s="61"/>
      <c r="D75" s="5"/>
      <c r="E75" s="5"/>
      <c r="F75" s="8"/>
      <c r="G75" s="6"/>
      <c r="H75" s="35"/>
      <c r="I75" s="36">
        <v>35</v>
      </c>
      <c r="J75" s="36">
        <v>2.7</v>
      </c>
      <c r="K75" s="37">
        <v>19.5</v>
      </c>
      <c r="L75" s="38">
        <v>249.6</v>
      </c>
      <c r="M75" s="61"/>
      <c r="N75" s="62">
        <v>35.700000000000003</v>
      </c>
      <c r="O75" s="62">
        <v>2.9</v>
      </c>
      <c r="P75" s="37">
        <v>18.8</v>
      </c>
      <c r="Q75" s="63">
        <v>233.5</v>
      </c>
      <c r="R75" s="75"/>
      <c r="S75" s="57"/>
      <c r="T75" s="57"/>
      <c r="U75" s="57"/>
      <c r="V75" s="57"/>
      <c r="W75" s="75"/>
      <c r="X75" s="57"/>
      <c r="Y75" s="57"/>
      <c r="Z75" s="57"/>
      <c r="AA75" s="58"/>
    </row>
    <row r="76" spans="1:27" s="4" customFormat="1" x14ac:dyDescent="0.15">
      <c r="A76" s="3">
        <v>1985</v>
      </c>
      <c r="B76" s="7">
        <v>7</v>
      </c>
      <c r="C76" s="61"/>
      <c r="D76" s="5"/>
      <c r="E76" s="5"/>
      <c r="F76" s="8"/>
      <c r="G76" s="6"/>
      <c r="H76" s="35"/>
      <c r="I76" s="36">
        <v>32.700000000000003</v>
      </c>
      <c r="J76" s="36">
        <v>2.6</v>
      </c>
      <c r="K76" s="37">
        <v>19.899999999999999</v>
      </c>
      <c r="L76" s="38">
        <v>249.8</v>
      </c>
      <c r="M76" s="61"/>
      <c r="N76" s="62">
        <v>34.5</v>
      </c>
      <c r="O76" s="62">
        <v>2.8</v>
      </c>
      <c r="P76" s="37">
        <v>19.3</v>
      </c>
      <c r="Q76" s="63">
        <v>237.3</v>
      </c>
      <c r="R76" s="75"/>
      <c r="S76" s="57"/>
      <c r="T76" s="57"/>
      <c r="U76" s="57"/>
      <c r="V76" s="57"/>
      <c r="W76" s="75"/>
      <c r="X76" s="57"/>
      <c r="Y76" s="57"/>
      <c r="Z76" s="57"/>
      <c r="AA76" s="58"/>
    </row>
    <row r="77" spans="1:27" s="4" customFormat="1" x14ac:dyDescent="0.15">
      <c r="A77" s="3">
        <v>1985</v>
      </c>
      <c r="B77" s="7">
        <v>8</v>
      </c>
      <c r="C77" s="61"/>
      <c r="D77" s="5"/>
      <c r="E77" s="5"/>
      <c r="F77" s="8"/>
      <c r="G77" s="6"/>
      <c r="H77" s="35"/>
      <c r="I77" s="36">
        <v>33.799999999999997</v>
      </c>
      <c r="J77" s="36">
        <v>2.7</v>
      </c>
      <c r="K77" s="37">
        <v>20</v>
      </c>
      <c r="L77" s="38">
        <v>250</v>
      </c>
      <c r="M77" s="61"/>
      <c r="N77" s="62">
        <v>36.1</v>
      </c>
      <c r="O77" s="62">
        <v>2.9</v>
      </c>
      <c r="P77" s="37">
        <v>19.7</v>
      </c>
      <c r="Q77" s="63">
        <v>242.4</v>
      </c>
      <c r="R77" s="75"/>
      <c r="S77" s="57"/>
      <c r="T77" s="57"/>
      <c r="U77" s="57"/>
      <c r="V77" s="57"/>
      <c r="W77" s="75"/>
      <c r="X77" s="57"/>
      <c r="Y77" s="57"/>
      <c r="Z77" s="57"/>
      <c r="AA77" s="58"/>
    </row>
    <row r="78" spans="1:27" s="4" customFormat="1" x14ac:dyDescent="0.15">
      <c r="A78" s="3">
        <v>1985</v>
      </c>
      <c r="B78" s="7">
        <v>9</v>
      </c>
      <c r="C78" s="61"/>
      <c r="D78" s="5"/>
      <c r="E78" s="5"/>
      <c r="F78" s="8"/>
      <c r="G78" s="6"/>
      <c r="H78" s="35"/>
      <c r="I78" s="36">
        <v>33.6</v>
      </c>
      <c r="J78" s="36">
        <v>2.7</v>
      </c>
      <c r="K78" s="37">
        <v>20.100000000000001</v>
      </c>
      <c r="L78" s="38">
        <v>249.5</v>
      </c>
      <c r="M78" s="61"/>
      <c r="N78" s="62">
        <v>35.6</v>
      </c>
      <c r="O78" s="62">
        <v>2.9</v>
      </c>
      <c r="P78" s="37">
        <v>19.100000000000001</v>
      </c>
      <c r="Q78" s="63">
        <v>238.7</v>
      </c>
      <c r="R78" s="75"/>
      <c r="S78" s="57"/>
      <c r="T78" s="57"/>
      <c r="U78" s="57"/>
      <c r="V78" s="57"/>
      <c r="W78" s="75"/>
      <c r="X78" s="57"/>
      <c r="Y78" s="57"/>
      <c r="Z78" s="57"/>
      <c r="AA78" s="58"/>
    </row>
    <row r="79" spans="1:27" s="4" customFormat="1" x14ac:dyDescent="0.15">
      <c r="A79" s="3">
        <v>1985</v>
      </c>
      <c r="B79" s="7">
        <v>10</v>
      </c>
      <c r="C79" s="61"/>
      <c r="D79" s="5"/>
      <c r="E79" s="5"/>
      <c r="F79" s="8"/>
      <c r="G79" s="6"/>
      <c r="H79" s="35"/>
      <c r="I79" s="36">
        <v>34.4</v>
      </c>
      <c r="J79" s="36">
        <v>2.8</v>
      </c>
      <c r="K79" s="37">
        <v>20.2</v>
      </c>
      <c r="L79" s="38">
        <v>249.7</v>
      </c>
      <c r="M79" s="61"/>
      <c r="N79" s="62">
        <v>36.9</v>
      </c>
      <c r="O79" s="62">
        <v>2.9</v>
      </c>
      <c r="P79" s="37">
        <v>19.3</v>
      </c>
      <c r="Q79" s="63">
        <v>241.3</v>
      </c>
      <c r="R79" s="75"/>
      <c r="S79" s="57"/>
      <c r="T79" s="57"/>
      <c r="U79" s="57"/>
      <c r="V79" s="57"/>
      <c r="W79" s="75"/>
      <c r="X79" s="57"/>
      <c r="Y79" s="57"/>
      <c r="Z79" s="57"/>
      <c r="AA79" s="58"/>
    </row>
    <row r="80" spans="1:27" s="4" customFormat="1" x14ac:dyDescent="0.15">
      <c r="A80" s="3">
        <v>1985</v>
      </c>
      <c r="B80" s="7">
        <v>11</v>
      </c>
      <c r="C80" s="61"/>
      <c r="D80" s="5"/>
      <c r="E80" s="5"/>
      <c r="F80" s="8"/>
      <c r="G80" s="6"/>
      <c r="H80" s="35"/>
      <c r="I80" s="36">
        <v>35.1</v>
      </c>
      <c r="J80" s="36">
        <v>2.8</v>
      </c>
      <c r="K80" s="37">
        <v>20.2</v>
      </c>
      <c r="L80" s="38">
        <v>249.4</v>
      </c>
      <c r="M80" s="61"/>
      <c r="N80" s="62">
        <v>38.1</v>
      </c>
      <c r="O80" s="62">
        <v>3</v>
      </c>
      <c r="P80" s="37">
        <v>19.399999999999999</v>
      </c>
      <c r="Q80" s="63">
        <v>242.6</v>
      </c>
      <c r="R80" s="75"/>
      <c r="S80" s="57"/>
      <c r="T80" s="57"/>
      <c r="U80" s="57"/>
      <c r="V80" s="57"/>
      <c r="W80" s="75"/>
      <c r="X80" s="57"/>
      <c r="Y80" s="57"/>
      <c r="Z80" s="57"/>
      <c r="AA80" s="58"/>
    </row>
    <row r="81" spans="1:27" s="4" customFormat="1" x14ac:dyDescent="0.15">
      <c r="A81" s="3">
        <v>1985</v>
      </c>
      <c r="B81" s="7">
        <v>12</v>
      </c>
      <c r="C81" s="61"/>
      <c r="D81" s="5"/>
      <c r="E81" s="5"/>
      <c r="F81" s="8"/>
      <c r="G81" s="6"/>
      <c r="H81" s="35"/>
      <c r="I81" s="36">
        <v>35.200000000000003</v>
      </c>
      <c r="J81" s="36">
        <v>2.9</v>
      </c>
      <c r="K81" s="37">
        <v>20.45</v>
      </c>
      <c r="L81" s="38">
        <v>251.94</v>
      </c>
      <c r="M81" s="35"/>
      <c r="N81" s="36">
        <v>39</v>
      </c>
      <c r="O81" s="36">
        <v>3.1</v>
      </c>
      <c r="P81" s="37">
        <v>19.78</v>
      </c>
      <c r="Q81" s="38">
        <v>247.9</v>
      </c>
      <c r="R81" s="75"/>
      <c r="S81" s="57"/>
      <c r="T81" s="57"/>
      <c r="U81" s="57"/>
      <c r="V81" s="57"/>
      <c r="W81" s="75"/>
      <c r="X81" s="57"/>
      <c r="Y81" s="57"/>
      <c r="Z81" s="57"/>
      <c r="AA81" s="58"/>
    </row>
    <row r="82" spans="1:27" s="4" customFormat="1" x14ac:dyDescent="0.15">
      <c r="A82" s="3">
        <v>1986</v>
      </c>
      <c r="B82" s="7">
        <v>1</v>
      </c>
      <c r="C82" s="61"/>
      <c r="D82" s="5"/>
      <c r="E82" s="5"/>
      <c r="F82" s="8"/>
      <c r="G82" s="6"/>
      <c r="H82" s="35"/>
      <c r="I82" s="36">
        <v>36.1</v>
      </c>
      <c r="J82" s="36">
        <v>2.9</v>
      </c>
      <c r="K82" s="37">
        <v>20.399999999999999</v>
      </c>
      <c r="L82" s="38">
        <v>251.8</v>
      </c>
      <c r="M82" s="61"/>
      <c r="N82" s="62">
        <v>42.3</v>
      </c>
      <c r="O82" s="62">
        <v>3.3</v>
      </c>
      <c r="P82" s="37">
        <v>19.7</v>
      </c>
      <c r="Q82" s="63">
        <v>252</v>
      </c>
      <c r="R82" s="75"/>
      <c r="S82" s="57"/>
      <c r="T82" s="57"/>
      <c r="U82" s="57"/>
      <c r="V82" s="57"/>
      <c r="W82" s="75"/>
      <c r="X82" s="57"/>
      <c r="Y82" s="57"/>
      <c r="Z82" s="57"/>
      <c r="AA82" s="58"/>
    </row>
    <row r="83" spans="1:27" s="4" customFormat="1" x14ac:dyDescent="0.15">
      <c r="A83" s="3">
        <v>1986</v>
      </c>
      <c r="B83" s="7">
        <v>2</v>
      </c>
      <c r="C83" s="61"/>
      <c r="D83" s="5"/>
      <c r="E83" s="5"/>
      <c r="F83" s="8"/>
      <c r="G83" s="6"/>
      <c r="H83" s="35"/>
      <c r="I83" s="36">
        <v>37.700000000000003</v>
      </c>
      <c r="J83" s="36">
        <v>3</v>
      </c>
      <c r="K83" s="37">
        <v>20.3</v>
      </c>
      <c r="L83" s="38">
        <v>252.5</v>
      </c>
      <c r="M83" s="61"/>
      <c r="N83" s="62">
        <v>43.5</v>
      </c>
      <c r="O83" s="62">
        <v>3.4</v>
      </c>
      <c r="P83" s="37">
        <v>19.600000000000001</v>
      </c>
      <c r="Q83" s="63">
        <v>253.2</v>
      </c>
      <c r="R83" s="75"/>
      <c r="S83" s="57"/>
      <c r="T83" s="57"/>
      <c r="U83" s="57"/>
      <c r="V83" s="57"/>
      <c r="W83" s="75"/>
      <c r="X83" s="57"/>
      <c r="Y83" s="57"/>
      <c r="Z83" s="57"/>
      <c r="AA83" s="58"/>
    </row>
    <row r="84" spans="1:27" s="4" customFormat="1" x14ac:dyDescent="0.15">
      <c r="A84" s="3">
        <v>1986</v>
      </c>
      <c r="B84" s="7">
        <v>3</v>
      </c>
      <c r="C84" s="61"/>
      <c r="D84" s="5"/>
      <c r="E84" s="5"/>
      <c r="F84" s="8"/>
      <c r="G84" s="6"/>
      <c r="H84" s="35"/>
      <c r="I84" s="36">
        <v>40.5</v>
      </c>
      <c r="J84" s="36">
        <v>3.2</v>
      </c>
      <c r="K84" s="37">
        <v>20.2</v>
      </c>
      <c r="L84" s="38">
        <v>254.4</v>
      </c>
      <c r="M84" s="61"/>
      <c r="N84" s="62">
        <v>44.6</v>
      </c>
      <c r="O84" s="62">
        <v>3.3</v>
      </c>
      <c r="P84" s="37">
        <v>18.5</v>
      </c>
      <c r="Q84" s="63">
        <v>247</v>
      </c>
      <c r="R84" s="75"/>
      <c r="S84" s="57"/>
      <c r="T84" s="57"/>
      <c r="U84" s="57"/>
      <c r="V84" s="57"/>
      <c r="W84" s="75"/>
      <c r="X84" s="57"/>
      <c r="Y84" s="57"/>
      <c r="Z84" s="57"/>
      <c r="AA84" s="58"/>
    </row>
    <row r="85" spans="1:27" s="4" customFormat="1" x14ac:dyDescent="0.15">
      <c r="A85" s="3">
        <v>1986</v>
      </c>
      <c r="B85" s="7">
        <v>4</v>
      </c>
      <c r="C85" s="61"/>
      <c r="D85" s="5"/>
      <c r="E85" s="5"/>
      <c r="F85" s="8"/>
      <c r="G85" s="6"/>
      <c r="H85" s="35"/>
      <c r="I85" s="36">
        <v>42.4</v>
      </c>
      <c r="J85" s="36">
        <v>3.4</v>
      </c>
      <c r="K85" s="37">
        <v>20.3</v>
      </c>
      <c r="L85" s="38">
        <v>254.6</v>
      </c>
      <c r="M85" s="61"/>
      <c r="N85" s="62">
        <v>47.1</v>
      </c>
      <c r="O85" s="62">
        <v>3.5</v>
      </c>
      <c r="P85" s="37">
        <v>18.5</v>
      </c>
      <c r="Q85" s="63">
        <v>247.2</v>
      </c>
      <c r="R85" s="75"/>
      <c r="S85" s="57"/>
      <c r="T85" s="57"/>
      <c r="U85" s="57"/>
      <c r="V85" s="57"/>
      <c r="W85" s="75"/>
      <c r="X85" s="57"/>
      <c r="Y85" s="57"/>
      <c r="Z85" s="57"/>
      <c r="AA85" s="58"/>
    </row>
    <row r="86" spans="1:27" s="4" customFormat="1" x14ac:dyDescent="0.15">
      <c r="A86" s="3">
        <v>1986</v>
      </c>
      <c r="B86" s="7">
        <v>5</v>
      </c>
      <c r="C86" s="61"/>
      <c r="D86" s="5"/>
      <c r="E86" s="5"/>
      <c r="F86" s="8"/>
      <c r="G86" s="6"/>
      <c r="H86" s="35"/>
      <c r="I86" s="36">
        <v>44</v>
      </c>
      <c r="J86" s="36">
        <v>3.5</v>
      </c>
      <c r="K86" s="37">
        <v>20.399999999999999</v>
      </c>
      <c r="L86" s="38">
        <v>255.7</v>
      </c>
      <c r="M86" s="61"/>
      <c r="N86" s="62">
        <v>50.8</v>
      </c>
      <c r="O86" s="62">
        <v>3.6</v>
      </c>
      <c r="P86" s="37">
        <v>17.8</v>
      </c>
      <c r="Q86" s="63">
        <v>249.5</v>
      </c>
      <c r="R86" s="75"/>
      <c r="S86" s="57"/>
      <c r="T86" s="57"/>
      <c r="U86" s="57"/>
      <c r="V86" s="57"/>
      <c r="W86" s="75"/>
      <c r="X86" s="57"/>
      <c r="Y86" s="57"/>
      <c r="Z86" s="57"/>
      <c r="AA86" s="58"/>
    </row>
    <row r="87" spans="1:27" s="4" customFormat="1" x14ac:dyDescent="0.15">
      <c r="A87" s="3">
        <v>1986</v>
      </c>
      <c r="B87" s="7">
        <v>6</v>
      </c>
      <c r="C87" s="61"/>
      <c r="D87" s="5"/>
      <c r="E87" s="5"/>
      <c r="F87" s="8"/>
      <c r="G87" s="6"/>
      <c r="H87" s="35"/>
      <c r="I87" s="36">
        <v>47</v>
      </c>
      <c r="J87" s="36">
        <v>3.5</v>
      </c>
      <c r="K87" s="37">
        <v>20</v>
      </c>
      <c r="L87" s="38">
        <v>268.2</v>
      </c>
      <c r="M87" s="61"/>
      <c r="N87" s="62">
        <v>53.6</v>
      </c>
      <c r="O87" s="62">
        <v>3.6</v>
      </c>
      <c r="P87" s="37">
        <v>17.600000000000001</v>
      </c>
      <c r="Q87" s="63">
        <v>263.89999999999998</v>
      </c>
      <c r="R87" s="75"/>
      <c r="S87" s="57"/>
      <c r="T87" s="57"/>
      <c r="U87" s="57"/>
      <c r="V87" s="57"/>
      <c r="W87" s="75"/>
      <c r="X87" s="57"/>
      <c r="Y87" s="57"/>
      <c r="Z87" s="57"/>
      <c r="AA87" s="58"/>
    </row>
    <row r="88" spans="1:27" s="4" customFormat="1" x14ac:dyDescent="0.15">
      <c r="A88" s="3">
        <v>1986</v>
      </c>
      <c r="B88" s="7">
        <v>7</v>
      </c>
      <c r="C88" s="61"/>
      <c r="D88" s="5"/>
      <c r="E88" s="5"/>
      <c r="F88" s="8"/>
      <c r="G88" s="6"/>
      <c r="H88" s="35"/>
      <c r="I88" s="36">
        <v>47</v>
      </c>
      <c r="J88" s="36">
        <v>3.5</v>
      </c>
      <c r="K88" s="37">
        <v>19.899999999999999</v>
      </c>
      <c r="L88" s="38">
        <v>268.10000000000002</v>
      </c>
      <c r="M88" s="61"/>
      <c r="N88" s="62">
        <v>52</v>
      </c>
      <c r="O88" s="62">
        <v>3.5</v>
      </c>
      <c r="P88" s="37">
        <v>18</v>
      </c>
      <c r="Q88" s="63">
        <v>267.60000000000002</v>
      </c>
      <c r="R88" s="75"/>
      <c r="S88" s="57"/>
      <c r="T88" s="57"/>
      <c r="U88" s="57"/>
      <c r="V88" s="57"/>
      <c r="W88" s="75"/>
      <c r="X88" s="57"/>
      <c r="Y88" s="57"/>
      <c r="Z88" s="57"/>
      <c r="AA88" s="58"/>
    </row>
    <row r="89" spans="1:27" s="4" customFormat="1" x14ac:dyDescent="0.15">
      <c r="A89" s="3">
        <v>1986</v>
      </c>
      <c r="B89" s="7">
        <v>8</v>
      </c>
      <c r="C89" s="61"/>
      <c r="D89" s="5"/>
      <c r="E89" s="5"/>
      <c r="F89" s="8"/>
      <c r="G89" s="6"/>
      <c r="H89" s="35"/>
      <c r="I89" s="36">
        <v>47.1</v>
      </c>
      <c r="J89" s="36">
        <v>3.5</v>
      </c>
      <c r="K89" s="37">
        <v>20</v>
      </c>
      <c r="L89" s="38">
        <v>269.3</v>
      </c>
      <c r="M89" s="61"/>
      <c r="N89" s="62">
        <v>51.2</v>
      </c>
      <c r="O89" s="62">
        <v>3.4</v>
      </c>
      <c r="P89" s="37">
        <v>17.600000000000001</v>
      </c>
      <c r="Q89" s="63">
        <v>264.7</v>
      </c>
      <c r="R89" s="75"/>
      <c r="S89" s="57"/>
      <c r="T89" s="57"/>
      <c r="U89" s="57"/>
      <c r="V89" s="57"/>
      <c r="W89" s="75"/>
      <c r="X89" s="57"/>
      <c r="Y89" s="57"/>
      <c r="Z89" s="57"/>
      <c r="AA89" s="58"/>
    </row>
    <row r="90" spans="1:27" s="4" customFormat="1" x14ac:dyDescent="0.15">
      <c r="A90" s="3">
        <v>1986</v>
      </c>
      <c r="B90" s="7">
        <v>9</v>
      </c>
      <c r="C90" s="61"/>
      <c r="D90" s="5"/>
      <c r="E90" s="5"/>
      <c r="F90" s="8"/>
      <c r="G90" s="6"/>
      <c r="H90" s="35"/>
      <c r="I90" s="36">
        <v>43.7</v>
      </c>
      <c r="J90" s="36">
        <v>3.2</v>
      </c>
      <c r="K90" s="37">
        <v>20</v>
      </c>
      <c r="L90" s="38">
        <v>270.89999999999998</v>
      </c>
      <c r="M90" s="61"/>
      <c r="N90" s="62">
        <v>46.5</v>
      </c>
      <c r="O90" s="62">
        <v>3.1</v>
      </c>
      <c r="P90" s="37">
        <v>17</v>
      </c>
      <c r="Q90" s="63">
        <v>258.3</v>
      </c>
      <c r="R90" s="75"/>
      <c r="S90" s="57"/>
      <c r="T90" s="57"/>
      <c r="U90" s="57"/>
      <c r="V90" s="57"/>
      <c r="W90" s="75"/>
      <c r="X90" s="57"/>
      <c r="Y90" s="57"/>
      <c r="Z90" s="57"/>
      <c r="AA90" s="58"/>
    </row>
    <row r="91" spans="1:27" s="4" customFormat="1" x14ac:dyDescent="0.15">
      <c r="A91" s="3">
        <v>1986</v>
      </c>
      <c r="B91" s="7">
        <v>10</v>
      </c>
      <c r="C91" s="61"/>
      <c r="D91" s="5"/>
      <c r="E91" s="5"/>
      <c r="F91" s="8"/>
      <c r="G91" s="6"/>
      <c r="H91" s="35"/>
      <c r="I91" s="36">
        <v>43</v>
      </c>
      <c r="J91" s="36">
        <v>3.2</v>
      </c>
      <c r="K91" s="37">
        <v>20.100000000000001</v>
      </c>
      <c r="L91" s="38">
        <v>271.3</v>
      </c>
      <c r="M91" s="61"/>
      <c r="N91" s="62">
        <v>46.6</v>
      </c>
      <c r="O91" s="62">
        <v>3</v>
      </c>
      <c r="P91" s="37">
        <v>16.8</v>
      </c>
      <c r="Q91" s="63">
        <v>257.8</v>
      </c>
      <c r="R91" s="75"/>
      <c r="S91" s="57"/>
      <c r="T91" s="57"/>
      <c r="U91" s="57"/>
      <c r="V91" s="57"/>
      <c r="W91" s="75"/>
      <c r="X91" s="57"/>
      <c r="Y91" s="57"/>
      <c r="Z91" s="57"/>
      <c r="AA91" s="58"/>
    </row>
    <row r="92" spans="1:27" s="4" customFormat="1" x14ac:dyDescent="0.15">
      <c r="A92" s="3">
        <v>1986</v>
      </c>
      <c r="B92" s="7">
        <v>11</v>
      </c>
      <c r="C92" s="61"/>
      <c r="D92" s="5"/>
      <c r="E92" s="5"/>
      <c r="F92" s="8"/>
      <c r="G92" s="6"/>
      <c r="H92" s="35"/>
      <c r="I92" s="36">
        <v>46.5</v>
      </c>
      <c r="J92" s="36">
        <v>3.5</v>
      </c>
      <c r="K92" s="37">
        <v>20.2</v>
      </c>
      <c r="L92" s="38">
        <v>271.5</v>
      </c>
      <c r="M92" s="61"/>
      <c r="N92" s="62">
        <v>49.8</v>
      </c>
      <c r="O92" s="62">
        <v>3.3</v>
      </c>
      <c r="P92" s="37">
        <v>16.899999999999999</v>
      </c>
      <c r="Q92" s="63">
        <v>258.10000000000002</v>
      </c>
      <c r="R92" s="75"/>
      <c r="S92" s="57"/>
      <c r="T92" s="57"/>
      <c r="U92" s="57"/>
      <c r="V92" s="57"/>
      <c r="W92" s="75"/>
      <c r="X92" s="57"/>
      <c r="Y92" s="57"/>
      <c r="Z92" s="57"/>
      <c r="AA92" s="58"/>
    </row>
    <row r="93" spans="1:27" s="4" customFormat="1" x14ac:dyDescent="0.15">
      <c r="A93" s="3">
        <v>1986</v>
      </c>
      <c r="B93" s="7">
        <v>12</v>
      </c>
      <c r="C93" s="61"/>
      <c r="D93" s="5"/>
      <c r="E93" s="5"/>
      <c r="F93" s="8"/>
      <c r="G93" s="6"/>
      <c r="H93" s="35"/>
      <c r="I93" s="36">
        <v>47.3</v>
      </c>
      <c r="J93" s="36">
        <v>3.4</v>
      </c>
      <c r="K93" s="37">
        <v>19.760000000000002</v>
      </c>
      <c r="L93" s="38">
        <v>274.94</v>
      </c>
      <c r="M93" s="35"/>
      <c r="N93" s="36">
        <v>48.3</v>
      </c>
      <c r="O93" s="36">
        <v>3.2</v>
      </c>
      <c r="P93" s="37">
        <v>17.61</v>
      </c>
      <c r="Q93" s="38">
        <v>267.33999999999997</v>
      </c>
      <c r="R93" s="75"/>
      <c r="S93" s="57"/>
      <c r="T93" s="57"/>
      <c r="U93" s="57"/>
      <c r="V93" s="57"/>
      <c r="W93" s="75"/>
      <c r="X93" s="57"/>
      <c r="Y93" s="57"/>
      <c r="Z93" s="57"/>
      <c r="AA93" s="58"/>
    </row>
    <row r="94" spans="1:27" s="4" customFormat="1" x14ac:dyDescent="0.15">
      <c r="A94" s="9">
        <v>1987</v>
      </c>
      <c r="B94" s="4">
        <v>1</v>
      </c>
      <c r="C94" s="61"/>
      <c r="D94" s="5"/>
      <c r="E94" s="5"/>
      <c r="F94" s="8"/>
      <c r="G94" s="6"/>
      <c r="H94" s="35"/>
      <c r="I94" s="36">
        <v>50</v>
      </c>
      <c r="J94" s="36">
        <v>3.5</v>
      </c>
      <c r="K94" s="37">
        <v>19.3</v>
      </c>
      <c r="L94" s="38">
        <v>274.7</v>
      </c>
      <c r="M94" s="61"/>
      <c r="N94" s="62">
        <v>52.1</v>
      </c>
      <c r="O94" s="62">
        <v>3.3</v>
      </c>
      <c r="P94" s="37">
        <v>16.899999999999999</v>
      </c>
      <c r="Q94" s="63">
        <v>268.10000000000002</v>
      </c>
      <c r="R94" s="75"/>
      <c r="S94" s="57"/>
      <c r="T94" s="57"/>
      <c r="U94" s="57"/>
      <c r="V94" s="57"/>
      <c r="W94" s="75"/>
      <c r="X94" s="57"/>
      <c r="Y94" s="57"/>
      <c r="Z94" s="57"/>
      <c r="AA94" s="58"/>
    </row>
    <row r="95" spans="1:27" s="4" customFormat="1" x14ac:dyDescent="0.15">
      <c r="A95" s="9">
        <v>1987</v>
      </c>
      <c r="B95" s="4">
        <v>2</v>
      </c>
      <c r="C95" s="61"/>
      <c r="D95" s="5"/>
      <c r="E95" s="5"/>
      <c r="F95" s="8"/>
      <c r="G95" s="6"/>
      <c r="H95" s="35"/>
      <c r="I95" s="36">
        <v>50.9</v>
      </c>
      <c r="J95" s="36">
        <v>3.5</v>
      </c>
      <c r="K95" s="37">
        <v>19.100000000000001</v>
      </c>
      <c r="L95" s="38">
        <v>275.39999999999998</v>
      </c>
      <c r="M95" s="61"/>
      <c r="N95" s="62">
        <v>54.9</v>
      </c>
      <c r="O95" s="62">
        <v>3.4</v>
      </c>
      <c r="P95" s="37">
        <v>16.899999999999999</v>
      </c>
      <c r="Q95" s="63">
        <v>271.7</v>
      </c>
      <c r="R95" s="75"/>
      <c r="S95" s="57"/>
      <c r="T95" s="57"/>
      <c r="U95" s="57"/>
      <c r="V95" s="57"/>
      <c r="W95" s="75"/>
      <c r="X95" s="57"/>
      <c r="Y95" s="57"/>
      <c r="Z95" s="57"/>
      <c r="AA95" s="58"/>
    </row>
    <row r="96" spans="1:27" s="4" customFormat="1" x14ac:dyDescent="0.15">
      <c r="A96" s="9">
        <v>1987</v>
      </c>
      <c r="B96" s="4">
        <v>3</v>
      </c>
      <c r="C96" s="64"/>
      <c r="D96" s="10"/>
      <c r="E96" s="10"/>
      <c r="F96" s="6"/>
      <c r="G96" s="6"/>
      <c r="H96" s="39">
        <v>1078</v>
      </c>
      <c r="I96" s="40">
        <v>52.5</v>
      </c>
      <c r="J96" s="40">
        <v>3.5</v>
      </c>
      <c r="K96" s="37">
        <v>18.559999999999999</v>
      </c>
      <c r="L96" s="38">
        <v>276.54000000000002</v>
      </c>
      <c r="M96" s="64">
        <v>436</v>
      </c>
      <c r="N96" s="65">
        <v>54.2</v>
      </c>
      <c r="O96" s="65">
        <v>3.2</v>
      </c>
      <c r="P96" s="37">
        <v>15.98</v>
      </c>
      <c r="Q96" s="63">
        <v>266.54000000000002</v>
      </c>
      <c r="R96" s="75"/>
      <c r="S96" s="57"/>
      <c r="T96" s="57"/>
      <c r="U96" s="57"/>
      <c r="V96" s="57"/>
      <c r="W96" s="75"/>
      <c r="X96" s="57"/>
      <c r="Y96" s="57"/>
      <c r="Z96" s="57"/>
      <c r="AA96" s="58"/>
    </row>
    <row r="97" spans="1:27" s="4" customFormat="1" x14ac:dyDescent="0.15">
      <c r="A97" s="9">
        <v>1987</v>
      </c>
      <c r="B97" s="4">
        <v>4</v>
      </c>
      <c r="C97" s="64"/>
      <c r="D97" s="10"/>
      <c r="E97" s="10"/>
      <c r="F97" s="6"/>
      <c r="G97" s="6"/>
      <c r="H97" s="39">
        <v>1078</v>
      </c>
      <c r="I97" s="40">
        <v>54.7</v>
      </c>
      <c r="J97" s="40">
        <v>3.7</v>
      </c>
      <c r="K97" s="37">
        <v>18.57</v>
      </c>
      <c r="L97" s="38">
        <v>276.73</v>
      </c>
      <c r="M97" s="64">
        <v>436</v>
      </c>
      <c r="N97" s="65">
        <v>53.3</v>
      </c>
      <c r="O97" s="65">
        <v>3.2</v>
      </c>
      <c r="P97" s="37">
        <v>15.91</v>
      </c>
      <c r="Q97" s="63">
        <v>267.54000000000002</v>
      </c>
      <c r="R97" s="75"/>
      <c r="S97" s="57"/>
      <c r="T97" s="57"/>
      <c r="U97" s="57"/>
      <c r="V97" s="57"/>
      <c r="W97" s="75"/>
      <c r="X97" s="57"/>
      <c r="Y97" s="57"/>
      <c r="Z97" s="57"/>
      <c r="AA97" s="58"/>
    </row>
    <row r="98" spans="1:27" s="4" customFormat="1" x14ac:dyDescent="0.15">
      <c r="A98" s="9">
        <v>1987</v>
      </c>
      <c r="B98" s="4">
        <v>5</v>
      </c>
      <c r="C98" s="64"/>
      <c r="D98" s="10"/>
      <c r="E98" s="10"/>
      <c r="F98" s="6"/>
      <c r="G98" s="6"/>
      <c r="H98" s="39">
        <v>1081</v>
      </c>
      <c r="I98" s="40">
        <v>60.4</v>
      </c>
      <c r="J98" s="40">
        <v>4</v>
      </c>
      <c r="K98" s="37">
        <v>18.59</v>
      </c>
      <c r="L98" s="38">
        <v>278.16000000000003</v>
      </c>
      <c r="M98" s="64">
        <v>437</v>
      </c>
      <c r="N98" s="65">
        <v>60.8</v>
      </c>
      <c r="O98" s="65">
        <v>3.6</v>
      </c>
      <c r="P98" s="37">
        <v>16.14</v>
      </c>
      <c r="Q98" s="63">
        <v>274.04000000000002</v>
      </c>
      <c r="R98" s="75"/>
      <c r="S98" s="57"/>
      <c r="T98" s="57"/>
      <c r="U98" s="57"/>
      <c r="V98" s="57"/>
      <c r="W98" s="75"/>
      <c r="X98" s="57"/>
      <c r="Y98" s="57"/>
      <c r="Z98" s="57"/>
      <c r="AA98" s="58"/>
    </row>
    <row r="99" spans="1:27" s="4" customFormat="1" x14ac:dyDescent="0.15">
      <c r="A99" s="9">
        <v>1987</v>
      </c>
      <c r="B99" s="4">
        <v>6</v>
      </c>
      <c r="C99" s="64"/>
      <c r="D99" s="10"/>
      <c r="E99" s="10"/>
      <c r="F99" s="6"/>
      <c r="G99" s="6"/>
      <c r="H99" s="39">
        <v>1087</v>
      </c>
      <c r="I99" s="40">
        <v>66.2</v>
      </c>
      <c r="J99" s="40">
        <v>4</v>
      </c>
      <c r="K99" s="37">
        <v>17.48</v>
      </c>
      <c r="L99" s="38">
        <v>288.36</v>
      </c>
      <c r="M99" s="64">
        <v>432</v>
      </c>
      <c r="N99" s="65">
        <v>61</v>
      </c>
      <c r="O99" s="65">
        <v>3.6</v>
      </c>
      <c r="P99" s="37">
        <v>17.12</v>
      </c>
      <c r="Q99" s="63">
        <v>292.3</v>
      </c>
      <c r="R99" s="75"/>
      <c r="S99" s="57"/>
      <c r="T99" s="57"/>
      <c r="U99" s="57"/>
      <c r="V99" s="57"/>
      <c r="W99" s="75"/>
      <c r="X99" s="57"/>
      <c r="Y99" s="57"/>
      <c r="Z99" s="57"/>
      <c r="AA99" s="58"/>
    </row>
    <row r="100" spans="1:27" s="4" customFormat="1" x14ac:dyDescent="0.15">
      <c r="A100" s="9">
        <v>1987</v>
      </c>
      <c r="B100" s="4">
        <v>7</v>
      </c>
      <c r="C100" s="64"/>
      <c r="D100" s="10"/>
      <c r="E100" s="10"/>
      <c r="F100" s="6"/>
      <c r="G100" s="6"/>
      <c r="H100" s="39">
        <v>1087</v>
      </c>
      <c r="I100" s="40">
        <v>68.3</v>
      </c>
      <c r="J100" s="40">
        <v>4.0999999999999996</v>
      </c>
      <c r="K100" s="37">
        <v>17.420000000000002</v>
      </c>
      <c r="L100" s="38">
        <v>288.05</v>
      </c>
      <c r="M100" s="64">
        <v>435</v>
      </c>
      <c r="N100" s="65">
        <v>65.2</v>
      </c>
      <c r="O100" s="65">
        <v>3.8</v>
      </c>
      <c r="P100" s="37">
        <v>17.27</v>
      </c>
      <c r="Q100" s="63">
        <v>293.47000000000003</v>
      </c>
      <c r="R100" s="75"/>
      <c r="S100" s="57"/>
      <c r="T100" s="57"/>
      <c r="U100" s="57"/>
      <c r="V100" s="57"/>
      <c r="W100" s="75"/>
      <c r="X100" s="57"/>
      <c r="Y100" s="57"/>
      <c r="Z100" s="57"/>
      <c r="AA100" s="58"/>
    </row>
    <row r="101" spans="1:27" s="4" customFormat="1" x14ac:dyDescent="0.15">
      <c r="A101" s="9">
        <v>1987</v>
      </c>
      <c r="B101" s="4">
        <v>8</v>
      </c>
      <c r="C101" s="64"/>
      <c r="D101" s="10"/>
      <c r="E101" s="10"/>
      <c r="F101" s="6"/>
      <c r="G101" s="6"/>
      <c r="H101" s="39">
        <v>1088</v>
      </c>
      <c r="I101" s="40">
        <v>72.599999999999994</v>
      </c>
      <c r="J101" s="40">
        <v>4.4000000000000004</v>
      </c>
      <c r="K101" s="37">
        <v>17.329999999999998</v>
      </c>
      <c r="L101" s="38">
        <v>287.62</v>
      </c>
      <c r="M101" s="64">
        <v>434</v>
      </c>
      <c r="N101" s="65">
        <v>69.599999999999994</v>
      </c>
      <c r="O101" s="65">
        <v>4.0999999999999996</v>
      </c>
      <c r="P101" s="37">
        <v>17.34</v>
      </c>
      <c r="Q101" s="63">
        <v>293.81</v>
      </c>
      <c r="R101" s="75"/>
      <c r="S101" s="57"/>
      <c r="T101" s="57"/>
      <c r="U101" s="57"/>
      <c r="V101" s="57"/>
      <c r="W101" s="75"/>
      <c r="X101" s="57"/>
      <c r="Y101" s="57"/>
      <c r="Z101" s="57"/>
      <c r="AA101" s="58"/>
    </row>
    <row r="102" spans="1:27" s="4" customFormat="1" x14ac:dyDescent="0.15">
      <c r="A102" s="9">
        <v>1987</v>
      </c>
      <c r="B102" s="4">
        <v>9</v>
      </c>
      <c r="C102" s="64"/>
      <c r="D102" s="10"/>
      <c r="E102" s="10"/>
      <c r="F102" s="6"/>
      <c r="G102" s="6"/>
      <c r="H102" s="39">
        <v>1097</v>
      </c>
      <c r="I102" s="40">
        <v>71.900000000000006</v>
      </c>
      <c r="J102" s="40">
        <v>4.4000000000000004</v>
      </c>
      <c r="K102" s="37">
        <v>17.579999999999998</v>
      </c>
      <c r="L102" s="38">
        <v>287.89</v>
      </c>
      <c r="M102" s="64">
        <v>423</v>
      </c>
      <c r="N102" s="65">
        <v>70</v>
      </c>
      <c r="O102" s="65">
        <v>4.0999999999999996</v>
      </c>
      <c r="P102" s="37">
        <v>17.010000000000002</v>
      </c>
      <c r="Q102" s="63">
        <v>287.98</v>
      </c>
      <c r="R102" s="75"/>
      <c r="S102" s="57"/>
      <c r="T102" s="57"/>
      <c r="U102" s="57"/>
      <c r="V102" s="57"/>
      <c r="W102" s="75"/>
      <c r="X102" s="57"/>
      <c r="Y102" s="57"/>
      <c r="Z102" s="57"/>
      <c r="AA102" s="58"/>
    </row>
    <row r="103" spans="1:27" s="4" customFormat="1" x14ac:dyDescent="0.15">
      <c r="A103" s="9">
        <v>1987</v>
      </c>
      <c r="B103" s="4">
        <v>10</v>
      </c>
      <c r="C103" s="64"/>
      <c r="D103" s="10"/>
      <c r="E103" s="10"/>
      <c r="F103" s="6"/>
      <c r="G103" s="6"/>
      <c r="H103" s="39">
        <v>1098</v>
      </c>
      <c r="I103" s="40">
        <v>64.2</v>
      </c>
      <c r="J103" s="40">
        <v>3.9</v>
      </c>
      <c r="K103" s="37">
        <v>17.600000000000001</v>
      </c>
      <c r="L103" s="38">
        <v>287.05</v>
      </c>
      <c r="M103" s="64">
        <v>426</v>
      </c>
      <c r="N103" s="65">
        <v>64</v>
      </c>
      <c r="O103" s="65">
        <v>3.8</v>
      </c>
      <c r="P103" s="37">
        <v>17.149999999999999</v>
      </c>
      <c r="Q103" s="63">
        <v>288.60000000000002</v>
      </c>
      <c r="R103" s="75"/>
      <c r="S103" s="57"/>
      <c r="T103" s="57"/>
      <c r="U103" s="57"/>
      <c r="V103" s="57"/>
      <c r="W103" s="75"/>
      <c r="X103" s="57"/>
      <c r="Y103" s="57"/>
      <c r="Z103" s="57"/>
      <c r="AA103" s="58"/>
    </row>
    <row r="104" spans="1:27" s="4" customFormat="1" x14ac:dyDescent="0.15">
      <c r="A104" s="9">
        <v>1987</v>
      </c>
      <c r="B104" s="4">
        <v>11</v>
      </c>
      <c r="C104" s="64"/>
      <c r="D104" s="10"/>
      <c r="E104" s="10"/>
      <c r="F104" s="6"/>
      <c r="G104" s="6"/>
      <c r="H104" s="39">
        <v>1098</v>
      </c>
      <c r="I104" s="40">
        <v>62.5</v>
      </c>
      <c r="J104" s="40">
        <v>3.9</v>
      </c>
      <c r="K104" s="37">
        <v>17.64</v>
      </c>
      <c r="L104" s="38">
        <v>285.95</v>
      </c>
      <c r="M104" s="64">
        <v>426</v>
      </c>
      <c r="N104" s="65">
        <v>61.2</v>
      </c>
      <c r="O104" s="65">
        <v>3.7</v>
      </c>
      <c r="P104" s="37">
        <v>17.43</v>
      </c>
      <c r="Q104" s="63">
        <v>288.89999999999998</v>
      </c>
      <c r="R104" s="75"/>
      <c r="S104" s="57"/>
      <c r="T104" s="57"/>
      <c r="U104" s="57"/>
      <c r="V104" s="57"/>
      <c r="W104" s="75"/>
      <c r="X104" s="57"/>
      <c r="Y104" s="57"/>
      <c r="Z104" s="57"/>
      <c r="AA104" s="58"/>
    </row>
    <row r="105" spans="1:27" s="4" customFormat="1" x14ac:dyDescent="0.15">
      <c r="A105" s="9">
        <v>1987</v>
      </c>
      <c r="B105" s="4">
        <v>12</v>
      </c>
      <c r="C105" s="64"/>
      <c r="D105" s="10"/>
      <c r="E105" s="10"/>
      <c r="F105" s="6"/>
      <c r="G105" s="6"/>
      <c r="H105" s="39">
        <v>1101</v>
      </c>
      <c r="I105" s="40">
        <v>58.3</v>
      </c>
      <c r="J105" s="40">
        <v>3.7</v>
      </c>
      <c r="K105" s="37">
        <v>18.55</v>
      </c>
      <c r="L105" s="38">
        <v>289.20999999999998</v>
      </c>
      <c r="M105" s="64">
        <v>431</v>
      </c>
      <c r="N105" s="65">
        <v>58.5</v>
      </c>
      <c r="O105" s="65">
        <v>3.7</v>
      </c>
      <c r="P105" s="37">
        <v>18.670000000000002</v>
      </c>
      <c r="Q105" s="63">
        <v>294.35000000000002</v>
      </c>
      <c r="R105" s="75"/>
      <c r="S105" s="57"/>
      <c r="T105" s="57"/>
      <c r="U105" s="57"/>
      <c r="V105" s="57"/>
      <c r="W105" s="75"/>
      <c r="X105" s="57"/>
      <c r="Y105" s="57"/>
      <c r="Z105" s="57"/>
      <c r="AA105" s="58"/>
    </row>
    <row r="106" spans="1:27" s="4" customFormat="1" x14ac:dyDescent="0.15">
      <c r="A106" s="9">
        <v>1988</v>
      </c>
      <c r="B106" s="4">
        <v>1</v>
      </c>
      <c r="C106" s="64"/>
      <c r="D106" s="10"/>
      <c r="E106" s="10"/>
      <c r="F106" s="6"/>
      <c r="G106" s="6"/>
      <c r="H106" s="39">
        <v>1101</v>
      </c>
      <c r="I106" s="40">
        <v>64.3</v>
      </c>
      <c r="J106" s="40">
        <v>4.0999999999999996</v>
      </c>
      <c r="K106" s="37">
        <v>18.62</v>
      </c>
      <c r="L106" s="38">
        <v>288.99</v>
      </c>
      <c r="M106" s="64">
        <v>432</v>
      </c>
      <c r="N106" s="65">
        <v>64.5</v>
      </c>
      <c r="O106" s="65">
        <v>4.0999999999999996</v>
      </c>
      <c r="P106" s="37">
        <v>18.79</v>
      </c>
      <c r="Q106" s="63">
        <v>295.44</v>
      </c>
      <c r="R106" s="75"/>
      <c r="S106" s="57"/>
      <c r="T106" s="57"/>
      <c r="U106" s="57"/>
      <c r="V106" s="57"/>
      <c r="W106" s="75"/>
      <c r="X106" s="57"/>
      <c r="Y106" s="57"/>
      <c r="Z106" s="57"/>
      <c r="AA106" s="58"/>
    </row>
    <row r="107" spans="1:27" s="4" customFormat="1" x14ac:dyDescent="0.15">
      <c r="A107" s="9">
        <v>1988</v>
      </c>
      <c r="B107" s="4">
        <v>2</v>
      </c>
      <c r="C107" s="64"/>
      <c r="D107" s="10"/>
      <c r="E107" s="10"/>
      <c r="F107" s="6"/>
      <c r="G107" s="6"/>
      <c r="H107" s="39">
        <v>1102</v>
      </c>
      <c r="I107" s="40">
        <v>67.3</v>
      </c>
      <c r="J107" s="40">
        <v>4.4000000000000004</v>
      </c>
      <c r="K107" s="37">
        <v>18.98</v>
      </c>
      <c r="L107" s="38">
        <v>290.69</v>
      </c>
      <c r="M107" s="64">
        <v>438</v>
      </c>
      <c r="N107" s="65">
        <v>70</v>
      </c>
      <c r="O107" s="65">
        <v>4.5999999999999996</v>
      </c>
      <c r="P107" s="37">
        <v>19.45</v>
      </c>
      <c r="Q107" s="63">
        <v>296.76</v>
      </c>
      <c r="R107" s="75"/>
      <c r="S107" s="57"/>
      <c r="T107" s="57"/>
      <c r="U107" s="57"/>
      <c r="V107" s="57"/>
      <c r="W107" s="75"/>
      <c r="X107" s="57"/>
      <c r="Y107" s="57"/>
      <c r="Z107" s="57"/>
      <c r="AA107" s="58"/>
    </row>
    <row r="108" spans="1:27" s="4" customFormat="1" x14ac:dyDescent="0.15">
      <c r="A108" s="9">
        <v>1988</v>
      </c>
      <c r="B108" s="4">
        <v>3</v>
      </c>
      <c r="C108" s="64"/>
      <c r="D108" s="10"/>
      <c r="E108" s="10"/>
      <c r="F108" s="6"/>
      <c r="G108" s="6"/>
      <c r="H108" s="39">
        <v>1107</v>
      </c>
      <c r="I108" s="40">
        <v>66.400000000000006</v>
      </c>
      <c r="J108" s="40">
        <v>4.4000000000000004</v>
      </c>
      <c r="K108" s="37">
        <v>19.5</v>
      </c>
      <c r="L108" s="38">
        <v>292.69</v>
      </c>
      <c r="M108" s="64">
        <v>440</v>
      </c>
      <c r="N108" s="65">
        <v>71.8</v>
      </c>
      <c r="O108" s="65">
        <v>4.7</v>
      </c>
      <c r="P108" s="37">
        <v>18.98</v>
      </c>
      <c r="Q108" s="63">
        <v>291.82</v>
      </c>
      <c r="R108" s="75"/>
      <c r="S108" s="57"/>
      <c r="T108" s="57"/>
      <c r="U108" s="57"/>
      <c r="V108" s="57"/>
      <c r="W108" s="75"/>
      <c r="X108" s="57"/>
      <c r="Y108" s="57"/>
      <c r="Z108" s="57"/>
      <c r="AA108" s="58"/>
    </row>
    <row r="109" spans="1:27" s="4" customFormat="1" x14ac:dyDescent="0.15">
      <c r="A109" s="9">
        <v>1988</v>
      </c>
      <c r="B109" s="4">
        <v>4</v>
      </c>
      <c r="C109" s="64"/>
      <c r="D109" s="10"/>
      <c r="E109" s="10"/>
      <c r="F109" s="6"/>
      <c r="G109" s="6"/>
      <c r="H109" s="39">
        <v>1107</v>
      </c>
      <c r="I109" s="40">
        <v>70.099999999999994</v>
      </c>
      <c r="J109" s="40">
        <v>4.7</v>
      </c>
      <c r="K109" s="37">
        <v>19.440000000000001</v>
      </c>
      <c r="L109" s="38">
        <v>292.19</v>
      </c>
      <c r="M109" s="64">
        <v>440</v>
      </c>
      <c r="N109" s="65">
        <v>74.599999999999994</v>
      </c>
      <c r="O109" s="65">
        <v>4.9000000000000004</v>
      </c>
      <c r="P109" s="37">
        <v>19.04</v>
      </c>
      <c r="Q109" s="63">
        <v>291.2</v>
      </c>
      <c r="R109" s="75"/>
      <c r="S109" s="57"/>
      <c r="T109" s="57"/>
      <c r="U109" s="57"/>
      <c r="V109" s="57"/>
      <c r="W109" s="75"/>
      <c r="X109" s="57"/>
      <c r="Y109" s="57"/>
      <c r="Z109" s="57"/>
      <c r="AA109" s="58"/>
    </row>
    <row r="110" spans="1:27" s="4" customFormat="1" x14ac:dyDescent="0.15">
      <c r="A110" s="9">
        <v>1988</v>
      </c>
      <c r="B110" s="4">
        <v>5</v>
      </c>
      <c r="C110" s="64"/>
      <c r="D110" s="10"/>
      <c r="E110" s="10"/>
      <c r="F110" s="6"/>
      <c r="G110" s="6"/>
      <c r="H110" s="39">
        <v>1107</v>
      </c>
      <c r="I110" s="40">
        <v>69.099999999999994</v>
      </c>
      <c r="J110" s="40">
        <v>4.5999999999999996</v>
      </c>
      <c r="K110" s="37">
        <v>19.670000000000002</v>
      </c>
      <c r="L110" s="38">
        <v>293.55</v>
      </c>
      <c r="M110" s="64">
        <v>443</v>
      </c>
      <c r="N110" s="65">
        <v>72.2</v>
      </c>
      <c r="O110" s="65">
        <v>4.9000000000000004</v>
      </c>
      <c r="P110" s="37">
        <v>20.18</v>
      </c>
      <c r="Q110" s="63">
        <v>297.22000000000003</v>
      </c>
      <c r="R110" s="75"/>
      <c r="S110" s="57"/>
      <c r="T110" s="57"/>
      <c r="U110" s="57"/>
      <c r="V110" s="57"/>
      <c r="W110" s="75"/>
      <c r="X110" s="57"/>
      <c r="Y110" s="57"/>
      <c r="Z110" s="57"/>
      <c r="AA110" s="58"/>
    </row>
    <row r="111" spans="1:27" s="4" customFormat="1" x14ac:dyDescent="0.15">
      <c r="A111" s="9">
        <v>1988</v>
      </c>
      <c r="B111" s="4">
        <v>6</v>
      </c>
      <c r="C111" s="64"/>
      <c r="D111" s="10"/>
      <c r="E111" s="10"/>
      <c r="F111" s="6"/>
      <c r="G111" s="6"/>
      <c r="H111" s="39">
        <v>1111</v>
      </c>
      <c r="I111" s="40">
        <v>59.9</v>
      </c>
      <c r="J111" s="40">
        <v>4.3</v>
      </c>
      <c r="K111" s="37">
        <v>22.84</v>
      </c>
      <c r="L111" s="38">
        <v>317.18</v>
      </c>
      <c r="M111" s="64">
        <v>440</v>
      </c>
      <c r="N111" s="65">
        <v>64.900000000000006</v>
      </c>
      <c r="O111" s="65">
        <v>4.5</v>
      </c>
      <c r="P111" s="37">
        <v>22.16</v>
      </c>
      <c r="Q111" s="63">
        <v>319.05</v>
      </c>
      <c r="R111" s="75"/>
      <c r="S111" s="57"/>
      <c r="T111" s="57"/>
      <c r="U111" s="57"/>
      <c r="V111" s="57"/>
      <c r="W111" s="75"/>
      <c r="X111" s="57"/>
      <c r="Y111" s="57"/>
      <c r="Z111" s="57"/>
      <c r="AA111" s="58"/>
    </row>
    <row r="112" spans="1:27" s="4" customFormat="1" x14ac:dyDescent="0.15">
      <c r="A112" s="9">
        <v>1988</v>
      </c>
      <c r="B112" s="4">
        <v>7</v>
      </c>
      <c r="C112" s="64"/>
      <c r="D112" s="10"/>
      <c r="E112" s="10"/>
      <c r="F112" s="6"/>
      <c r="G112" s="6"/>
      <c r="H112" s="39">
        <v>1111</v>
      </c>
      <c r="I112" s="40">
        <v>58.9</v>
      </c>
      <c r="J112" s="40">
        <v>4.2</v>
      </c>
      <c r="K112" s="37">
        <v>22.82</v>
      </c>
      <c r="L112" s="38">
        <v>316.49</v>
      </c>
      <c r="M112" s="64">
        <v>442</v>
      </c>
      <c r="N112" s="65">
        <v>61.1</v>
      </c>
      <c r="O112" s="65">
        <v>4.3</v>
      </c>
      <c r="P112" s="37">
        <v>22.62</v>
      </c>
      <c r="Q112" s="63">
        <v>323.48</v>
      </c>
      <c r="R112" s="75"/>
      <c r="S112" s="57"/>
      <c r="T112" s="57"/>
      <c r="U112" s="57"/>
      <c r="V112" s="57"/>
      <c r="W112" s="75"/>
      <c r="X112" s="57"/>
      <c r="Y112" s="57"/>
      <c r="Z112" s="57"/>
      <c r="AA112" s="58"/>
    </row>
    <row r="113" spans="1:27" s="4" customFormat="1" x14ac:dyDescent="0.15">
      <c r="A113" s="9">
        <v>1988</v>
      </c>
      <c r="B113" s="4">
        <v>8</v>
      </c>
      <c r="C113" s="64"/>
      <c r="D113" s="10"/>
      <c r="E113" s="10"/>
      <c r="F113" s="6"/>
      <c r="G113" s="6"/>
      <c r="H113" s="39">
        <v>1117</v>
      </c>
      <c r="I113" s="40">
        <v>56.9</v>
      </c>
      <c r="J113" s="40">
        <v>4.0999999999999996</v>
      </c>
      <c r="K113" s="37">
        <v>22.93</v>
      </c>
      <c r="L113" s="38">
        <v>319.33</v>
      </c>
      <c r="M113" s="64">
        <v>438</v>
      </c>
      <c r="N113" s="65">
        <v>60</v>
      </c>
      <c r="O113" s="65">
        <v>4.2</v>
      </c>
      <c r="P113" s="37">
        <v>22.29</v>
      </c>
      <c r="Q113" s="63">
        <v>317.81</v>
      </c>
      <c r="R113" s="75"/>
      <c r="S113" s="57"/>
      <c r="T113" s="57"/>
      <c r="U113" s="57"/>
      <c r="V113" s="57"/>
      <c r="W113" s="75"/>
      <c r="X113" s="57"/>
      <c r="Y113" s="57"/>
      <c r="Z113" s="57"/>
      <c r="AA113" s="58"/>
    </row>
    <row r="114" spans="1:27" s="4" customFormat="1" x14ac:dyDescent="0.15">
      <c r="A114" s="9">
        <v>1988</v>
      </c>
      <c r="B114" s="4">
        <v>9</v>
      </c>
      <c r="C114" s="64"/>
      <c r="D114" s="10"/>
      <c r="E114" s="10"/>
      <c r="F114" s="6"/>
      <c r="G114" s="6"/>
      <c r="H114" s="39">
        <v>1122</v>
      </c>
      <c r="I114" s="40">
        <v>55.9</v>
      </c>
      <c r="J114" s="40">
        <v>4</v>
      </c>
      <c r="K114" s="37">
        <v>22.81</v>
      </c>
      <c r="L114" s="38">
        <v>317.94</v>
      </c>
      <c r="M114" s="64">
        <v>435</v>
      </c>
      <c r="N114" s="65">
        <v>57.8</v>
      </c>
      <c r="O114" s="65">
        <v>4</v>
      </c>
      <c r="P114" s="37">
        <v>22.02</v>
      </c>
      <c r="Q114" s="63">
        <v>315.39999999999998</v>
      </c>
      <c r="R114" s="75"/>
      <c r="S114" s="57"/>
      <c r="T114" s="57"/>
      <c r="U114" s="57"/>
      <c r="V114" s="57"/>
      <c r="W114" s="75"/>
      <c r="X114" s="57"/>
      <c r="Y114" s="57"/>
      <c r="Z114" s="57"/>
      <c r="AA114" s="58"/>
    </row>
    <row r="115" spans="1:27" s="4" customFormat="1" x14ac:dyDescent="0.15">
      <c r="A115" s="9">
        <v>1988</v>
      </c>
      <c r="B115" s="4">
        <v>10</v>
      </c>
      <c r="C115" s="64"/>
      <c r="D115" s="10"/>
      <c r="E115" s="10"/>
      <c r="F115" s="6"/>
      <c r="G115" s="6"/>
      <c r="H115" s="39">
        <v>1123</v>
      </c>
      <c r="I115" s="40">
        <v>54.2</v>
      </c>
      <c r="J115" s="40">
        <v>3.9</v>
      </c>
      <c r="K115" s="37">
        <v>22.78</v>
      </c>
      <c r="L115" s="38">
        <v>317.47000000000003</v>
      </c>
      <c r="M115" s="64">
        <v>439</v>
      </c>
      <c r="N115" s="65">
        <v>54.4</v>
      </c>
      <c r="O115" s="65">
        <v>3.8</v>
      </c>
      <c r="P115" s="37">
        <v>22.16</v>
      </c>
      <c r="Q115" s="63">
        <v>316.94</v>
      </c>
      <c r="R115" s="75"/>
      <c r="S115" s="57"/>
      <c r="T115" s="57"/>
      <c r="U115" s="57"/>
      <c r="V115" s="57"/>
      <c r="W115" s="75"/>
      <c r="X115" s="57"/>
      <c r="Y115" s="57"/>
      <c r="Z115" s="57"/>
      <c r="AA115" s="58"/>
    </row>
    <row r="116" spans="1:27" s="4" customFormat="1" x14ac:dyDescent="0.15">
      <c r="A116" s="9">
        <v>1988</v>
      </c>
      <c r="B116" s="4">
        <v>11</v>
      </c>
      <c r="C116" s="64"/>
      <c r="D116" s="10"/>
      <c r="E116" s="10"/>
      <c r="F116" s="6"/>
      <c r="G116" s="6"/>
      <c r="H116" s="39">
        <v>1128</v>
      </c>
      <c r="I116" s="40">
        <v>57.5</v>
      </c>
      <c r="J116" s="40">
        <v>4.0999999999999996</v>
      </c>
      <c r="K116" s="37">
        <v>22.78</v>
      </c>
      <c r="L116" s="38">
        <v>317.39999999999998</v>
      </c>
      <c r="M116" s="64">
        <v>435</v>
      </c>
      <c r="N116" s="65">
        <v>58.4</v>
      </c>
      <c r="O116" s="65">
        <v>4.0999999999999996</v>
      </c>
      <c r="P116" s="37">
        <v>22.14</v>
      </c>
      <c r="Q116" s="63">
        <v>317.23</v>
      </c>
      <c r="R116" s="75"/>
      <c r="S116" s="57"/>
      <c r="T116" s="57"/>
      <c r="U116" s="57"/>
      <c r="V116" s="57"/>
      <c r="W116" s="75"/>
      <c r="X116" s="57"/>
      <c r="Y116" s="57"/>
      <c r="Z116" s="57"/>
      <c r="AA116" s="58"/>
    </row>
    <row r="117" spans="1:27" s="4" customFormat="1" x14ac:dyDescent="0.15">
      <c r="A117" s="9">
        <v>1988</v>
      </c>
      <c r="B117" s="4">
        <v>12</v>
      </c>
      <c r="C117" s="64"/>
      <c r="D117" s="10"/>
      <c r="E117" s="10"/>
      <c r="F117" s="6"/>
      <c r="G117" s="6"/>
      <c r="H117" s="39">
        <v>1130</v>
      </c>
      <c r="I117" s="40">
        <v>58.4</v>
      </c>
      <c r="J117" s="40">
        <v>4.2</v>
      </c>
      <c r="K117" s="37">
        <v>22.88</v>
      </c>
      <c r="L117" s="38">
        <v>320.61</v>
      </c>
      <c r="M117" s="64">
        <v>441</v>
      </c>
      <c r="N117" s="65">
        <v>56.2</v>
      </c>
      <c r="O117" s="65">
        <v>4</v>
      </c>
      <c r="P117" s="37">
        <v>23.32</v>
      </c>
      <c r="Q117" s="63">
        <v>325.47000000000003</v>
      </c>
      <c r="R117" s="75"/>
      <c r="S117" s="57"/>
      <c r="T117" s="57"/>
      <c r="U117" s="57"/>
      <c r="V117" s="57"/>
      <c r="W117" s="75"/>
      <c r="X117" s="57"/>
      <c r="Y117" s="57"/>
      <c r="Z117" s="57"/>
      <c r="AA117" s="58"/>
    </row>
    <row r="118" spans="1:27" s="4" customFormat="1" x14ac:dyDescent="0.15">
      <c r="A118" s="9">
        <v>1989</v>
      </c>
      <c r="B118" s="4">
        <v>1</v>
      </c>
      <c r="C118" s="64"/>
      <c r="D118" s="10"/>
      <c r="E118" s="10"/>
      <c r="F118" s="6"/>
      <c r="G118" s="6"/>
      <c r="H118" s="39">
        <v>1131</v>
      </c>
      <c r="I118" s="40">
        <v>62.9</v>
      </c>
      <c r="J118" s="40">
        <v>4.4000000000000004</v>
      </c>
      <c r="K118" s="37">
        <v>22.75</v>
      </c>
      <c r="L118" s="38">
        <v>321.55</v>
      </c>
      <c r="M118" s="64">
        <v>441</v>
      </c>
      <c r="N118" s="65">
        <v>60.3</v>
      </c>
      <c r="O118" s="65">
        <v>4.3</v>
      </c>
      <c r="P118" s="37">
        <v>23.33</v>
      </c>
      <c r="Q118" s="63">
        <v>326.18</v>
      </c>
      <c r="R118" s="75"/>
      <c r="S118" s="57"/>
      <c r="T118" s="57"/>
      <c r="U118" s="57"/>
      <c r="V118" s="57"/>
      <c r="W118" s="75"/>
      <c r="X118" s="57"/>
      <c r="Y118" s="57"/>
      <c r="Z118" s="57"/>
      <c r="AA118" s="58"/>
    </row>
    <row r="119" spans="1:27" s="4" customFormat="1" x14ac:dyDescent="0.15">
      <c r="A119" s="9">
        <v>1989</v>
      </c>
      <c r="B119" s="4">
        <v>2</v>
      </c>
      <c r="C119" s="64"/>
      <c r="D119" s="10"/>
      <c r="E119" s="10"/>
      <c r="F119" s="6"/>
      <c r="G119" s="6"/>
      <c r="H119" s="39">
        <v>1131</v>
      </c>
      <c r="I119" s="40">
        <v>61.6</v>
      </c>
      <c r="J119" s="40">
        <v>4.4000000000000004</v>
      </c>
      <c r="K119" s="37">
        <v>22.82</v>
      </c>
      <c r="L119" s="38">
        <v>322.25</v>
      </c>
      <c r="M119" s="64">
        <v>444</v>
      </c>
      <c r="N119" s="65">
        <v>56.5</v>
      </c>
      <c r="O119" s="65">
        <v>4.0999999999999996</v>
      </c>
      <c r="P119" s="37">
        <v>23.58</v>
      </c>
      <c r="Q119" s="63">
        <v>326.56</v>
      </c>
      <c r="R119" s="75"/>
      <c r="S119" s="57"/>
      <c r="T119" s="57"/>
      <c r="U119" s="57"/>
      <c r="V119" s="57"/>
      <c r="W119" s="75"/>
      <c r="X119" s="57"/>
      <c r="Y119" s="57"/>
      <c r="Z119" s="57"/>
      <c r="AA119" s="58"/>
    </row>
    <row r="120" spans="1:27" s="4" customFormat="1" x14ac:dyDescent="0.15">
      <c r="A120" s="9">
        <v>1989</v>
      </c>
      <c r="B120" s="4">
        <v>3</v>
      </c>
      <c r="C120" s="64"/>
      <c r="D120" s="10"/>
      <c r="E120" s="10"/>
      <c r="F120" s="6"/>
      <c r="G120" s="6"/>
      <c r="H120" s="39">
        <v>1136</v>
      </c>
      <c r="I120" s="40">
        <v>62.1</v>
      </c>
      <c r="J120" s="40">
        <v>4.4000000000000004</v>
      </c>
      <c r="K120" s="37">
        <v>22.94</v>
      </c>
      <c r="L120" s="38">
        <v>322.54000000000002</v>
      </c>
      <c r="M120" s="64">
        <v>446</v>
      </c>
      <c r="N120" s="65">
        <v>53.6</v>
      </c>
      <c r="O120" s="65">
        <v>4</v>
      </c>
      <c r="P120" s="37">
        <v>24.07</v>
      </c>
      <c r="Q120" s="63">
        <v>323.61</v>
      </c>
      <c r="R120" s="75"/>
      <c r="S120" s="57"/>
      <c r="T120" s="57"/>
      <c r="U120" s="57"/>
      <c r="V120" s="57"/>
      <c r="W120" s="75"/>
      <c r="X120" s="57"/>
      <c r="Y120" s="57"/>
      <c r="Z120" s="57"/>
      <c r="AA120" s="58"/>
    </row>
    <row r="121" spans="1:27" s="4" customFormat="1" x14ac:dyDescent="0.15">
      <c r="A121" s="9">
        <v>1989</v>
      </c>
      <c r="B121" s="4">
        <v>4</v>
      </c>
      <c r="C121" s="64"/>
      <c r="D121" s="10"/>
      <c r="E121" s="10"/>
      <c r="F121" s="6"/>
      <c r="G121" s="6"/>
      <c r="H121" s="39">
        <v>1136</v>
      </c>
      <c r="I121" s="40">
        <v>63.8</v>
      </c>
      <c r="J121" s="40">
        <v>4.5</v>
      </c>
      <c r="K121" s="37">
        <v>22.91</v>
      </c>
      <c r="L121" s="38">
        <v>322.16000000000003</v>
      </c>
      <c r="M121" s="64">
        <v>450</v>
      </c>
      <c r="N121" s="65">
        <v>52.3</v>
      </c>
      <c r="O121" s="65">
        <v>4</v>
      </c>
      <c r="P121" s="37">
        <v>24.7</v>
      </c>
      <c r="Q121" s="63">
        <v>324.33</v>
      </c>
      <c r="R121" s="75"/>
      <c r="S121" s="57"/>
      <c r="T121" s="57"/>
      <c r="U121" s="57"/>
      <c r="V121" s="57"/>
      <c r="W121" s="75"/>
      <c r="X121" s="57"/>
      <c r="Y121" s="57"/>
      <c r="Z121" s="57"/>
      <c r="AA121" s="58"/>
    </row>
    <row r="122" spans="1:27" s="4" customFormat="1" x14ac:dyDescent="0.15">
      <c r="A122" s="9">
        <v>1989</v>
      </c>
      <c r="B122" s="4">
        <v>5</v>
      </c>
      <c r="C122" s="64"/>
      <c r="D122" s="10"/>
      <c r="E122" s="10"/>
      <c r="F122" s="6"/>
      <c r="G122" s="6"/>
      <c r="H122" s="39">
        <v>1136</v>
      </c>
      <c r="I122" s="40">
        <v>66.099999999999994</v>
      </c>
      <c r="J122" s="40">
        <v>4.7</v>
      </c>
      <c r="K122" s="37">
        <v>22.98</v>
      </c>
      <c r="L122" s="38">
        <v>323.63</v>
      </c>
      <c r="M122" s="64">
        <v>453</v>
      </c>
      <c r="N122" s="65">
        <v>54.9</v>
      </c>
      <c r="O122" s="65">
        <v>4.2</v>
      </c>
      <c r="P122" s="37">
        <v>25.09</v>
      </c>
      <c r="Q122" s="63">
        <v>329.16</v>
      </c>
      <c r="R122" s="75"/>
      <c r="S122" s="57"/>
      <c r="T122" s="57"/>
      <c r="U122" s="57"/>
      <c r="V122" s="57"/>
      <c r="W122" s="75"/>
      <c r="X122" s="57"/>
      <c r="Y122" s="57"/>
      <c r="Z122" s="57"/>
      <c r="AA122" s="58"/>
    </row>
    <row r="123" spans="1:27" s="4" customFormat="1" x14ac:dyDescent="0.15">
      <c r="A123" s="9">
        <v>1989</v>
      </c>
      <c r="B123" s="4">
        <v>6</v>
      </c>
      <c r="C123" s="64"/>
      <c r="D123" s="10"/>
      <c r="E123" s="10"/>
      <c r="F123" s="6"/>
      <c r="G123" s="6"/>
      <c r="H123" s="39">
        <v>1135</v>
      </c>
      <c r="I123" s="40">
        <v>55.1</v>
      </c>
      <c r="J123" s="40">
        <v>4.2</v>
      </c>
      <c r="K123" s="37">
        <v>27.29</v>
      </c>
      <c r="L123" s="38">
        <v>357.6</v>
      </c>
      <c r="M123" s="64">
        <v>453</v>
      </c>
      <c r="N123" s="65">
        <v>43.6</v>
      </c>
      <c r="O123" s="65">
        <v>3.8</v>
      </c>
      <c r="P123" s="37">
        <v>32.04</v>
      </c>
      <c r="Q123" s="63">
        <v>370.78</v>
      </c>
      <c r="R123" s="75"/>
      <c r="S123" s="57"/>
      <c r="T123" s="57"/>
      <c r="U123" s="57"/>
      <c r="V123" s="57"/>
      <c r="W123" s="75"/>
      <c r="X123" s="57"/>
      <c r="Y123" s="57"/>
      <c r="Z123" s="57"/>
      <c r="AA123" s="58"/>
    </row>
    <row r="124" spans="1:27" s="4" customFormat="1" x14ac:dyDescent="0.15">
      <c r="A124" s="9">
        <v>1989</v>
      </c>
      <c r="B124" s="4">
        <v>7</v>
      </c>
      <c r="C124" s="64"/>
      <c r="D124" s="10"/>
      <c r="E124" s="10"/>
      <c r="F124" s="6"/>
      <c r="G124" s="6"/>
      <c r="H124" s="39">
        <v>1135</v>
      </c>
      <c r="I124" s="40">
        <v>58.4</v>
      </c>
      <c r="J124" s="40">
        <v>4.5</v>
      </c>
      <c r="K124" s="37">
        <v>27.19</v>
      </c>
      <c r="L124" s="38">
        <v>356.59</v>
      </c>
      <c r="M124" s="64">
        <v>453</v>
      </c>
      <c r="N124" s="65">
        <v>43.5</v>
      </c>
      <c r="O124" s="65">
        <v>3.9</v>
      </c>
      <c r="P124" s="37">
        <v>33.07</v>
      </c>
      <c r="Q124" s="63">
        <v>372.84</v>
      </c>
      <c r="R124" s="75"/>
      <c r="S124" s="57"/>
      <c r="T124" s="57"/>
      <c r="U124" s="57"/>
      <c r="V124" s="57"/>
      <c r="W124" s="75"/>
      <c r="X124" s="57"/>
      <c r="Y124" s="57"/>
      <c r="Z124" s="57"/>
      <c r="AA124" s="58"/>
    </row>
    <row r="125" spans="1:27" s="4" customFormat="1" x14ac:dyDescent="0.15">
      <c r="A125" s="9">
        <v>1989</v>
      </c>
      <c r="B125" s="4">
        <v>8</v>
      </c>
      <c r="C125" s="64"/>
      <c r="D125" s="10"/>
      <c r="E125" s="10"/>
      <c r="F125" s="6"/>
      <c r="G125" s="6"/>
      <c r="H125" s="39">
        <v>1138</v>
      </c>
      <c r="I125" s="40">
        <v>60.6</v>
      </c>
      <c r="J125" s="40">
        <v>4.5999999999999996</v>
      </c>
      <c r="K125" s="37">
        <v>27.16</v>
      </c>
      <c r="L125" s="38">
        <v>356.36</v>
      </c>
      <c r="M125" s="64">
        <v>450</v>
      </c>
      <c r="N125" s="65">
        <v>47.7</v>
      </c>
      <c r="O125" s="65">
        <v>4.2</v>
      </c>
      <c r="P125" s="37">
        <v>32.619999999999997</v>
      </c>
      <c r="Q125" s="63">
        <v>368.32</v>
      </c>
      <c r="R125" s="75"/>
      <c r="S125" s="57"/>
      <c r="T125" s="57"/>
      <c r="U125" s="57"/>
      <c r="V125" s="57"/>
      <c r="W125" s="75"/>
      <c r="X125" s="57"/>
      <c r="Y125" s="57"/>
      <c r="Z125" s="57"/>
      <c r="AA125" s="58"/>
    </row>
    <row r="126" spans="1:27" s="4" customFormat="1" x14ac:dyDescent="0.15">
      <c r="A126" s="9">
        <v>1989</v>
      </c>
      <c r="B126" s="4">
        <v>9</v>
      </c>
      <c r="C126" s="64"/>
      <c r="D126" s="10"/>
      <c r="E126" s="10"/>
      <c r="F126" s="6"/>
      <c r="G126" s="6"/>
      <c r="H126" s="39">
        <v>1152</v>
      </c>
      <c r="I126" s="40">
        <v>65.3</v>
      </c>
      <c r="J126" s="40">
        <v>5</v>
      </c>
      <c r="K126" s="37">
        <v>27.19</v>
      </c>
      <c r="L126" s="38">
        <v>355.98</v>
      </c>
      <c r="M126" s="64">
        <v>437</v>
      </c>
      <c r="N126" s="65">
        <v>51.1</v>
      </c>
      <c r="O126" s="65">
        <v>4.5999999999999996</v>
      </c>
      <c r="P126" s="37">
        <v>31.77</v>
      </c>
      <c r="Q126" s="63">
        <v>355.53</v>
      </c>
      <c r="R126" s="75"/>
      <c r="S126" s="57"/>
      <c r="T126" s="57"/>
      <c r="U126" s="57"/>
      <c r="V126" s="57"/>
      <c r="W126" s="75"/>
      <c r="X126" s="57"/>
      <c r="Y126" s="57"/>
      <c r="Z126" s="57"/>
      <c r="AA126" s="58"/>
    </row>
    <row r="127" spans="1:27" s="4" customFormat="1" x14ac:dyDescent="0.15">
      <c r="A127" s="9">
        <v>1989</v>
      </c>
      <c r="B127" s="4">
        <v>10</v>
      </c>
      <c r="C127" s="64"/>
      <c r="D127" s="10"/>
      <c r="E127" s="10"/>
      <c r="F127" s="6"/>
      <c r="G127" s="6"/>
      <c r="H127" s="39">
        <v>1156</v>
      </c>
      <c r="I127" s="40">
        <v>65.400000000000006</v>
      </c>
      <c r="J127" s="40">
        <v>5</v>
      </c>
      <c r="K127" s="37">
        <v>27.03</v>
      </c>
      <c r="L127" s="38">
        <v>354.02</v>
      </c>
      <c r="M127" s="64">
        <v>433</v>
      </c>
      <c r="N127" s="65">
        <v>52.3</v>
      </c>
      <c r="O127" s="65">
        <v>4.7</v>
      </c>
      <c r="P127" s="37">
        <v>31.47</v>
      </c>
      <c r="Q127" s="63">
        <v>350.92</v>
      </c>
      <c r="R127" s="75"/>
      <c r="S127" s="57"/>
      <c r="T127" s="57"/>
      <c r="U127" s="57"/>
      <c r="V127" s="57"/>
      <c r="W127" s="75"/>
      <c r="X127" s="57"/>
      <c r="Y127" s="57"/>
      <c r="Z127" s="57"/>
      <c r="AA127" s="58"/>
    </row>
    <row r="128" spans="1:27" s="4" customFormat="1" x14ac:dyDescent="0.15">
      <c r="A128" s="9">
        <v>1989</v>
      </c>
      <c r="B128" s="4">
        <v>11</v>
      </c>
      <c r="C128" s="64"/>
      <c r="D128" s="10"/>
      <c r="E128" s="10"/>
      <c r="F128" s="6"/>
      <c r="G128" s="6"/>
      <c r="H128" s="39">
        <v>1158</v>
      </c>
      <c r="I128" s="40">
        <v>68</v>
      </c>
      <c r="J128" s="40">
        <v>5.2</v>
      </c>
      <c r="K128" s="37">
        <v>26.87</v>
      </c>
      <c r="L128" s="38">
        <v>351.56</v>
      </c>
      <c r="M128" s="64">
        <v>434</v>
      </c>
      <c r="N128" s="65">
        <v>53.5</v>
      </c>
      <c r="O128" s="65">
        <v>4.8</v>
      </c>
      <c r="P128" s="37">
        <v>31.46</v>
      </c>
      <c r="Q128" s="63">
        <v>350.81</v>
      </c>
      <c r="R128" s="75"/>
      <c r="S128" s="57"/>
      <c r="T128" s="57"/>
      <c r="U128" s="57"/>
      <c r="V128" s="57"/>
      <c r="W128" s="75"/>
      <c r="X128" s="57"/>
      <c r="Y128" s="57"/>
      <c r="Z128" s="57"/>
      <c r="AA128" s="58"/>
    </row>
    <row r="129" spans="1:27" s="4" customFormat="1" x14ac:dyDescent="0.15">
      <c r="A129" s="9">
        <v>1989</v>
      </c>
      <c r="B129" s="4">
        <v>12</v>
      </c>
      <c r="C129" s="64"/>
      <c r="D129" s="10"/>
      <c r="E129" s="10"/>
      <c r="F129" s="6"/>
      <c r="G129" s="6"/>
      <c r="H129" s="39">
        <v>1161</v>
      </c>
      <c r="I129" s="40">
        <v>70.599999999999994</v>
      </c>
      <c r="J129" s="40">
        <v>5.4</v>
      </c>
      <c r="K129" s="37">
        <v>26.96</v>
      </c>
      <c r="L129" s="38">
        <v>351.98</v>
      </c>
      <c r="M129" s="64">
        <v>436</v>
      </c>
      <c r="N129" s="65">
        <v>57.4</v>
      </c>
      <c r="O129" s="65">
        <v>5.2</v>
      </c>
      <c r="P129" s="37">
        <v>32.07</v>
      </c>
      <c r="Q129" s="63">
        <v>356.42</v>
      </c>
      <c r="R129" s="75"/>
      <c r="S129" s="57"/>
      <c r="T129" s="57"/>
      <c r="U129" s="57"/>
      <c r="V129" s="57"/>
      <c r="W129" s="75"/>
      <c r="X129" s="57"/>
      <c r="Y129" s="57"/>
      <c r="Z129" s="57"/>
      <c r="AA129" s="58"/>
    </row>
    <row r="130" spans="1:27" s="4" customFormat="1" x14ac:dyDescent="0.15">
      <c r="A130" s="9">
        <v>1990</v>
      </c>
      <c r="B130" s="4">
        <v>1</v>
      </c>
      <c r="C130" s="64"/>
      <c r="D130" s="10"/>
      <c r="E130" s="10"/>
      <c r="F130" s="6"/>
      <c r="G130" s="6"/>
      <c r="H130" s="39">
        <v>1161</v>
      </c>
      <c r="I130" s="40">
        <v>69.5</v>
      </c>
      <c r="J130" s="40">
        <v>5.3</v>
      </c>
      <c r="K130" s="37">
        <v>27.02</v>
      </c>
      <c r="L130" s="38">
        <v>351.52</v>
      </c>
      <c r="M130" s="64">
        <v>437</v>
      </c>
      <c r="N130" s="65">
        <v>60.4</v>
      </c>
      <c r="O130" s="65">
        <v>5.4</v>
      </c>
      <c r="P130" s="37">
        <v>31.98</v>
      </c>
      <c r="Q130" s="63">
        <v>356.42</v>
      </c>
      <c r="R130" s="75"/>
      <c r="S130" s="57"/>
      <c r="T130" s="57"/>
      <c r="U130" s="57"/>
      <c r="V130" s="57"/>
      <c r="W130" s="75"/>
      <c r="X130" s="57"/>
      <c r="Y130" s="57"/>
      <c r="Z130" s="57"/>
      <c r="AA130" s="58"/>
    </row>
    <row r="131" spans="1:27" s="4" customFormat="1" x14ac:dyDescent="0.15">
      <c r="A131" s="9">
        <v>1990</v>
      </c>
      <c r="B131" s="4">
        <v>2</v>
      </c>
      <c r="C131" s="64"/>
      <c r="D131" s="10"/>
      <c r="E131" s="10"/>
      <c r="F131" s="6"/>
      <c r="G131" s="6"/>
      <c r="H131" s="39">
        <v>1163</v>
      </c>
      <c r="I131" s="40">
        <v>67.400000000000006</v>
      </c>
      <c r="J131" s="40">
        <v>5.2</v>
      </c>
      <c r="K131" s="37">
        <v>26.97</v>
      </c>
      <c r="L131" s="38">
        <v>351.42</v>
      </c>
      <c r="M131" s="64">
        <v>445</v>
      </c>
      <c r="N131" s="65">
        <v>59.8</v>
      </c>
      <c r="O131" s="65">
        <v>5.5</v>
      </c>
      <c r="P131" s="37">
        <v>33.049999999999997</v>
      </c>
      <c r="Q131" s="63">
        <v>359.47</v>
      </c>
      <c r="R131" s="75"/>
      <c r="S131" s="57"/>
      <c r="T131" s="57"/>
      <c r="U131" s="57"/>
      <c r="V131" s="57"/>
      <c r="W131" s="75"/>
      <c r="X131" s="57"/>
      <c r="Y131" s="57"/>
      <c r="Z131" s="57"/>
      <c r="AA131" s="58"/>
    </row>
    <row r="132" spans="1:27" s="4" customFormat="1" x14ac:dyDescent="0.15">
      <c r="A132" s="9">
        <v>1990</v>
      </c>
      <c r="B132" s="4">
        <v>3</v>
      </c>
      <c r="C132" s="64"/>
      <c r="D132" s="10"/>
      <c r="E132" s="10"/>
      <c r="F132" s="6"/>
      <c r="G132" s="6"/>
      <c r="H132" s="39">
        <v>1165</v>
      </c>
      <c r="I132" s="40">
        <v>60</v>
      </c>
      <c r="J132" s="40">
        <v>4.5999999999999996</v>
      </c>
      <c r="K132" s="37">
        <v>26.83</v>
      </c>
      <c r="L132" s="38">
        <v>352.49</v>
      </c>
      <c r="M132" s="64">
        <v>445</v>
      </c>
      <c r="N132" s="65">
        <v>55.7</v>
      </c>
      <c r="O132" s="65">
        <v>5.0999999999999996</v>
      </c>
      <c r="P132" s="37">
        <v>32.229999999999997</v>
      </c>
      <c r="Q132" s="63">
        <v>350.38</v>
      </c>
      <c r="R132" s="75"/>
      <c r="S132" s="57"/>
      <c r="T132" s="57"/>
      <c r="U132" s="57"/>
      <c r="V132" s="57"/>
      <c r="W132" s="75"/>
      <c r="X132" s="57"/>
      <c r="Y132" s="57"/>
      <c r="Z132" s="57"/>
      <c r="AA132" s="58"/>
    </row>
    <row r="133" spans="1:27" s="4" customFormat="1" x14ac:dyDescent="0.15">
      <c r="A133" s="9">
        <v>1990</v>
      </c>
      <c r="B133" s="4">
        <v>4</v>
      </c>
      <c r="C133" s="64"/>
      <c r="D133" s="10"/>
      <c r="E133" s="10"/>
      <c r="F133" s="6"/>
      <c r="G133" s="6"/>
      <c r="H133" s="39">
        <v>1167</v>
      </c>
      <c r="I133" s="40">
        <v>57.2</v>
      </c>
      <c r="J133" s="40">
        <v>4.3</v>
      </c>
      <c r="K133" s="37">
        <v>26.81</v>
      </c>
      <c r="L133" s="38">
        <v>352.71</v>
      </c>
      <c r="M133" s="64">
        <v>444</v>
      </c>
      <c r="N133" s="65">
        <v>51.7</v>
      </c>
      <c r="O133" s="65">
        <v>4.8</v>
      </c>
      <c r="P133" s="37">
        <v>32.090000000000003</v>
      </c>
      <c r="Q133" s="63">
        <v>347.45</v>
      </c>
      <c r="R133" s="75"/>
      <c r="S133" s="57"/>
      <c r="T133" s="57"/>
      <c r="U133" s="57"/>
      <c r="V133" s="57"/>
      <c r="W133" s="75"/>
      <c r="X133" s="57"/>
      <c r="Y133" s="57"/>
      <c r="Z133" s="57"/>
      <c r="AA133" s="58"/>
    </row>
    <row r="134" spans="1:27" s="4" customFormat="1" x14ac:dyDescent="0.15">
      <c r="A134" s="9">
        <v>1990</v>
      </c>
      <c r="B134" s="4">
        <v>5</v>
      </c>
      <c r="C134" s="64"/>
      <c r="D134" s="10"/>
      <c r="E134" s="10"/>
      <c r="F134" s="6"/>
      <c r="G134" s="6"/>
      <c r="H134" s="39">
        <v>1167</v>
      </c>
      <c r="I134" s="40">
        <v>63.1</v>
      </c>
      <c r="J134" s="40">
        <v>4.8</v>
      </c>
      <c r="K134" s="37">
        <v>27.03</v>
      </c>
      <c r="L134" s="38">
        <v>356.83</v>
      </c>
      <c r="M134" s="64">
        <v>445</v>
      </c>
      <c r="N134" s="65">
        <v>58.5</v>
      </c>
      <c r="O134" s="65">
        <v>5.4</v>
      </c>
      <c r="P134" s="37">
        <v>32.090000000000003</v>
      </c>
      <c r="Q134" s="63">
        <v>349.89</v>
      </c>
      <c r="R134" s="75"/>
      <c r="S134" s="57"/>
      <c r="T134" s="57"/>
      <c r="U134" s="57"/>
      <c r="V134" s="57"/>
      <c r="W134" s="75"/>
      <c r="X134" s="57"/>
      <c r="Y134" s="57"/>
      <c r="Z134" s="57"/>
      <c r="AA134" s="58"/>
    </row>
    <row r="135" spans="1:27" s="4" customFormat="1" x14ac:dyDescent="0.15">
      <c r="A135" s="9">
        <v>1990</v>
      </c>
      <c r="B135" s="4">
        <v>6</v>
      </c>
      <c r="C135" s="64"/>
      <c r="D135" s="10"/>
      <c r="E135" s="10"/>
      <c r="F135" s="6"/>
      <c r="G135" s="6"/>
      <c r="H135" s="39">
        <v>1168</v>
      </c>
      <c r="I135" s="40">
        <v>58.2</v>
      </c>
      <c r="J135" s="40">
        <v>4.2</v>
      </c>
      <c r="K135" s="37">
        <v>29.84</v>
      </c>
      <c r="L135" s="38">
        <v>414.81</v>
      </c>
      <c r="M135" s="64">
        <v>444</v>
      </c>
      <c r="N135" s="65">
        <v>62.3</v>
      </c>
      <c r="O135" s="65">
        <v>4.5999999999999996</v>
      </c>
      <c r="P135" s="37">
        <v>32.04</v>
      </c>
      <c r="Q135" s="63">
        <v>433.17</v>
      </c>
      <c r="R135" s="75"/>
      <c r="S135" s="57"/>
      <c r="T135" s="57"/>
      <c r="U135" s="57"/>
      <c r="V135" s="57"/>
      <c r="W135" s="75"/>
      <c r="X135" s="57"/>
      <c r="Y135" s="57"/>
      <c r="Z135" s="57"/>
      <c r="AA135" s="58"/>
    </row>
    <row r="136" spans="1:27" s="4" customFormat="1" x14ac:dyDescent="0.15">
      <c r="A136" s="9">
        <v>1990</v>
      </c>
      <c r="B136" s="4">
        <v>7</v>
      </c>
      <c r="C136" s="64"/>
      <c r="D136" s="10"/>
      <c r="E136" s="10"/>
      <c r="F136" s="6"/>
      <c r="G136" s="6"/>
      <c r="H136" s="39">
        <v>1168</v>
      </c>
      <c r="I136" s="40">
        <v>58.3</v>
      </c>
      <c r="J136" s="40">
        <v>4.2</v>
      </c>
      <c r="K136" s="37">
        <v>29.85</v>
      </c>
      <c r="L136" s="38">
        <v>414.89</v>
      </c>
      <c r="M136" s="64">
        <v>444</v>
      </c>
      <c r="N136" s="65">
        <v>65.400000000000006</v>
      </c>
      <c r="O136" s="65">
        <v>4.8</v>
      </c>
      <c r="P136" s="37">
        <v>32.11</v>
      </c>
      <c r="Q136" s="63">
        <v>433.71</v>
      </c>
      <c r="R136" s="75"/>
      <c r="S136" s="57"/>
      <c r="T136" s="57"/>
      <c r="U136" s="57"/>
      <c r="V136" s="57"/>
      <c r="W136" s="75"/>
      <c r="X136" s="57"/>
      <c r="Y136" s="57"/>
      <c r="Z136" s="57"/>
      <c r="AA136" s="58"/>
    </row>
    <row r="137" spans="1:27" s="4" customFormat="1" x14ac:dyDescent="0.15">
      <c r="A137" s="9">
        <v>1990</v>
      </c>
      <c r="B137" s="4">
        <v>8</v>
      </c>
      <c r="C137" s="64"/>
      <c r="D137" s="10"/>
      <c r="E137" s="10"/>
      <c r="F137" s="6"/>
      <c r="G137" s="6"/>
      <c r="H137" s="39">
        <v>1169</v>
      </c>
      <c r="I137" s="40">
        <v>49.5</v>
      </c>
      <c r="J137" s="40">
        <v>3.6</v>
      </c>
      <c r="K137" s="37">
        <v>29.96</v>
      </c>
      <c r="L137" s="38">
        <v>414.05</v>
      </c>
      <c r="M137" s="64">
        <v>446</v>
      </c>
      <c r="N137" s="65">
        <v>56.6</v>
      </c>
      <c r="O137" s="65">
        <v>4.2</v>
      </c>
      <c r="P137" s="37">
        <v>32.46</v>
      </c>
      <c r="Q137" s="63">
        <v>433</v>
      </c>
      <c r="R137" s="75"/>
      <c r="S137" s="57"/>
      <c r="T137" s="57"/>
      <c r="U137" s="57"/>
      <c r="V137" s="57"/>
      <c r="W137" s="75"/>
      <c r="X137" s="57"/>
      <c r="Y137" s="57"/>
      <c r="Z137" s="57"/>
      <c r="AA137" s="58"/>
    </row>
    <row r="138" spans="1:27" s="4" customFormat="1" x14ac:dyDescent="0.15">
      <c r="A138" s="9">
        <v>1990</v>
      </c>
      <c r="B138" s="4">
        <v>9</v>
      </c>
      <c r="C138" s="64"/>
      <c r="D138" s="10"/>
      <c r="E138" s="10"/>
      <c r="F138" s="6"/>
      <c r="G138" s="6"/>
      <c r="H138" s="39">
        <v>1184</v>
      </c>
      <c r="I138" s="40">
        <v>38.700000000000003</v>
      </c>
      <c r="J138" s="40">
        <v>2.8</v>
      </c>
      <c r="K138" s="37">
        <v>30.32</v>
      </c>
      <c r="L138" s="38">
        <v>419.53</v>
      </c>
      <c r="M138" s="64">
        <v>430</v>
      </c>
      <c r="N138" s="65">
        <v>45.1</v>
      </c>
      <c r="O138" s="65">
        <v>3.4</v>
      </c>
      <c r="P138" s="37">
        <v>31.13</v>
      </c>
      <c r="Q138" s="63">
        <v>413.47</v>
      </c>
      <c r="R138" s="75"/>
      <c r="S138" s="57"/>
      <c r="T138" s="57"/>
      <c r="U138" s="57"/>
      <c r="V138" s="57"/>
      <c r="W138" s="75"/>
      <c r="X138" s="57"/>
      <c r="Y138" s="57"/>
      <c r="Z138" s="57"/>
      <c r="AA138" s="58"/>
    </row>
    <row r="139" spans="1:27" s="4" customFormat="1" x14ac:dyDescent="0.15">
      <c r="A139" s="9">
        <v>1990</v>
      </c>
      <c r="B139" s="4">
        <v>10</v>
      </c>
      <c r="C139" s="64"/>
      <c r="D139" s="10"/>
      <c r="E139" s="10"/>
      <c r="F139" s="6"/>
      <c r="G139" s="6"/>
      <c r="H139" s="39">
        <v>1187</v>
      </c>
      <c r="I139" s="40">
        <v>46.7</v>
      </c>
      <c r="J139" s="40">
        <v>3.4</v>
      </c>
      <c r="K139" s="37">
        <v>30.38</v>
      </c>
      <c r="L139" s="38">
        <v>420.53</v>
      </c>
      <c r="M139" s="64">
        <v>430</v>
      </c>
      <c r="N139" s="65">
        <v>50.3</v>
      </c>
      <c r="O139" s="65">
        <v>3.8</v>
      </c>
      <c r="P139" s="37">
        <v>30.97</v>
      </c>
      <c r="Q139" s="63">
        <v>409.03</v>
      </c>
      <c r="R139" s="75"/>
      <c r="S139" s="57"/>
      <c r="T139" s="57"/>
      <c r="U139" s="57"/>
      <c r="V139" s="57"/>
      <c r="W139" s="75"/>
      <c r="X139" s="57"/>
      <c r="Y139" s="57"/>
      <c r="Z139" s="57"/>
      <c r="AA139" s="58"/>
    </row>
    <row r="140" spans="1:27" s="4" customFormat="1" x14ac:dyDescent="0.15">
      <c r="A140" s="9">
        <v>1990</v>
      </c>
      <c r="B140" s="4">
        <v>11</v>
      </c>
      <c r="C140" s="64"/>
      <c r="D140" s="10"/>
      <c r="E140" s="10"/>
      <c r="F140" s="6"/>
      <c r="G140" s="6"/>
      <c r="H140" s="39">
        <v>1190</v>
      </c>
      <c r="I140" s="40">
        <v>40.1</v>
      </c>
      <c r="J140" s="40">
        <v>2.9</v>
      </c>
      <c r="K140" s="37">
        <v>30.4</v>
      </c>
      <c r="L140" s="38">
        <v>420.52</v>
      </c>
      <c r="M140" s="64">
        <v>429</v>
      </c>
      <c r="N140" s="65">
        <v>43.1</v>
      </c>
      <c r="O140" s="65">
        <v>3.3</v>
      </c>
      <c r="P140" s="37">
        <v>30.92</v>
      </c>
      <c r="Q140" s="63">
        <v>408.91</v>
      </c>
      <c r="R140" s="75"/>
      <c r="S140" s="57"/>
      <c r="T140" s="57"/>
      <c r="U140" s="57"/>
      <c r="V140" s="57"/>
      <c r="W140" s="75"/>
      <c r="X140" s="57"/>
      <c r="Y140" s="57"/>
      <c r="Z140" s="57"/>
      <c r="AA140" s="58"/>
    </row>
    <row r="141" spans="1:27" s="4" customFormat="1" x14ac:dyDescent="0.15">
      <c r="A141" s="9">
        <v>1990</v>
      </c>
      <c r="B141" s="4">
        <v>12</v>
      </c>
      <c r="C141" s="64"/>
      <c r="D141" s="10"/>
      <c r="E141" s="10"/>
      <c r="F141" s="6"/>
      <c r="G141" s="6"/>
      <c r="H141" s="39">
        <v>1191</v>
      </c>
      <c r="I141" s="40">
        <v>39.799999999999997</v>
      </c>
      <c r="J141" s="40">
        <v>2.9</v>
      </c>
      <c r="K141" s="37">
        <v>30.46</v>
      </c>
      <c r="L141" s="38">
        <v>421.14</v>
      </c>
      <c r="M141" s="64">
        <v>436</v>
      </c>
      <c r="N141" s="65">
        <v>41.2</v>
      </c>
      <c r="O141" s="65">
        <v>3.1</v>
      </c>
      <c r="P141" s="37">
        <v>31.51</v>
      </c>
      <c r="Q141" s="63">
        <v>416.96</v>
      </c>
      <c r="R141" s="75"/>
      <c r="S141" s="57"/>
      <c r="T141" s="57"/>
      <c r="U141" s="57"/>
      <c r="V141" s="57"/>
      <c r="W141" s="75"/>
      <c r="X141" s="57"/>
      <c r="Y141" s="57"/>
      <c r="Z141" s="57"/>
      <c r="AA141" s="58"/>
    </row>
    <row r="142" spans="1:27" s="4" customFormat="1" x14ac:dyDescent="0.15">
      <c r="A142" s="9">
        <v>1991</v>
      </c>
      <c r="B142" s="4">
        <v>1</v>
      </c>
      <c r="C142" s="64"/>
      <c r="D142" s="10"/>
      <c r="E142" s="10"/>
      <c r="F142" s="6"/>
      <c r="G142" s="6"/>
      <c r="H142" s="39">
        <v>1191</v>
      </c>
      <c r="I142" s="40">
        <v>37.9</v>
      </c>
      <c r="J142" s="40">
        <v>2.7</v>
      </c>
      <c r="K142" s="37">
        <v>30.43</v>
      </c>
      <c r="L142" s="38">
        <v>421.01</v>
      </c>
      <c r="M142" s="64">
        <v>436</v>
      </c>
      <c r="N142" s="65">
        <v>38.799999999999997</v>
      </c>
      <c r="O142" s="65">
        <v>2.9</v>
      </c>
      <c r="P142" s="37">
        <v>31.35</v>
      </c>
      <c r="Q142" s="63">
        <v>416.99</v>
      </c>
      <c r="R142" s="75"/>
      <c r="S142" s="57"/>
      <c r="T142" s="57"/>
      <c r="U142" s="57"/>
      <c r="V142" s="57"/>
      <c r="W142" s="75"/>
      <c r="X142" s="57"/>
      <c r="Y142" s="57"/>
      <c r="Z142" s="57"/>
      <c r="AA142" s="58"/>
    </row>
    <row r="143" spans="1:27" s="4" customFormat="1" x14ac:dyDescent="0.15">
      <c r="A143" s="9">
        <v>1991</v>
      </c>
      <c r="B143" s="4">
        <v>2</v>
      </c>
      <c r="C143" s="64"/>
      <c r="D143" s="10"/>
      <c r="E143" s="10"/>
      <c r="F143" s="6"/>
      <c r="G143" s="6"/>
      <c r="H143" s="39">
        <v>1193</v>
      </c>
      <c r="I143" s="40">
        <v>44.6</v>
      </c>
      <c r="J143" s="40">
        <v>3.2</v>
      </c>
      <c r="K143" s="37">
        <v>30.6</v>
      </c>
      <c r="L143" s="38">
        <v>422.14</v>
      </c>
      <c r="M143" s="64">
        <v>439</v>
      </c>
      <c r="N143" s="65">
        <v>45.6</v>
      </c>
      <c r="O143" s="65">
        <v>3.4</v>
      </c>
      <c r="P143" s="37">
        <v>31.6</v>
      </c>
      <c r="Q143" s="63">
        <v>423.44</v>
      </c>
      <c r="R143" s="75"/>
      <c r="S143" s="57"/>
      <c r="T143" s="57"/>
      <c r="U143" s="57"/>
      <c r="V143" s="57"/>
      <c r="W143" s="75"/>
      <c r="X143" s="57"/>
      <c r="Y143" s="57"/>
      <c r="Z143" s="57"/>
      <c r="AA143" s="58"/>
    </row>
    <row r="144" spans="1:27" s="4" customFormat="1" x14ac:dyDescent="0.15">
      <c r="A144" s="9">
        <v>1991</v>
      </c>
      <c r="B144" s="4">
        <v>3</v>
      </c>
      <c r="C144" s="64"/>
      <c r="D144" s="10"/>
      <c r="E144" s="10"/>
      <c r="F144" s="6"/>
      <c r="G144" s="6"/>
      <c r="H144" s="39">
        <v>1194</v>
      </c>
      <c r="I144" s="40">
        <v>46.4</v>
      </c>
      <c r="J144" s="40">
        <v>3.3</v>
      </c>
      <c r="K144" s="37">
        <v>29.87</v>
      </c>
      <c r="L144" s="38">
        <v>420.15</v>
      </c>
      <c r="M144" s="64">
        <v>438</v>
      </c>
      <c r="N144" s="65">
        <v>49.3</v>
      </c>
      <c r="O144" s="65">
        <v>3.6</v>
      </c>
      <c r="P144" s="37">
        <v>30.08</v>
      </c>
      <c r="Q144" s="63">
        <v>413.13</v>
      </c>
      <c r="R144" s="75"/>
      <c r="S144" s="57"/>
      <c r="T144" s="57"/>
      <c r="U144" s="57"/>
      <c r="V144" s="57"/>
      <c r="W144" s="75"/>
      <c r="X144" s="57"/>
      <c r="Y144" s="57"/>
      <c r="Z144" s="57"/>
      <c r="AA144" s="58"/>
    </row>
    <row r="145" spans="1:27" s="4" customFormat="1" x14ac:dyDescent="0.15">
      <c r="A145" s="9">
        <v>1991</v>
      </c>
      <c r="B145" s="4">
        <v>4</v>
      </c>
      <c r="C145" s="64"/>
      <c r="D145" s="10"/>
      <c r="E145" s="10"/>
      <c r="F145" s="6"/>
      <c r="G145" s="6"/>
      <c r="H145" s="39">
        <v>1194</v>
      </c>
      <c r="I145" s="40">
        <v>46.4</v>
      </c>
      <c r="J145" s="40">
        <v>3.3</v>
      </c>
      <c r="K145" s="37">
        <v>29.92</v>
      </c>
      <c r="L145" s="38">
        <v>420.98</v>
      </c>
      <c r="M145" s="64">
        <v>437</v>
      </c>
      <c r="N145" s="65">
        <v>50.3</v>
      </c>
      <c r="O145" s="65">
        <v>3.7</v>
      </c>
      <c r="P145" s="37">
        <v>29.97</v>
      </c>
      <c r="Q145" s="63">
        <v>410.8</v>
      </c>
      <c r="R145" s="75"/>
      <c r="S145" s="57"/>
      <c r="T145" s="57"/>
      <c r="U145" s="57"/>
      <c r="V145" s="57"/>
      <c r="W145" s="75"/>
      <c r="X145" s="57"/>
      <c r="Y145" s="57"/>
      <c r="Z145" s="57"/>
      <c r="AA145" s="58"/>
    </row>
    <row r="146" spans="1:27" s="4" customFormat="1" x14ac:dyDescent="0.15">
      <c r="A146" s="9">
        <v>1991</v>
      </c>
      <c r="B146" s="4">
        <v>5</v>
      </c>
      <c r="C146" s="64"/>
      <c r="D146" s="10"/>
      <c r="E146" s="10"/>
      <c r="F146" s="6"/>
      <c r="G146" s="6"/>
      <c r="H146" s="39">
        <v>1194</v>
      </c>
      <c r="I146" s="40">
        <v>45.4</v>
      </c>
      <c r="J146" s="40">
        <v>3.2</v>
      </c>
      <c r="K146" s="37">
        <v>30.05</v>
      </c>
      <c r="L146" s="38">
        <v>421.65</v>
      </c>
      <c r="M146" s="64">
        <v>437</v>
      </c>
      <c r="N146" s="65">
        <v>49.6</v>
      </c>
      <c r="O146" s="65">
        <v>3.6</v>
      </c>
      <c r="P146" s="37">
        <v>29.72</v>
      </c>
      <c r="Q146" s="63">
        <v>410.47</v>
      </c>
      <c r="R146" s="75"/>
      <c r="S146" s="57"/>
      <c r="T146" s="57"/>
      <c r="U146" s="57"/>
      <c r="V146" s="57"/>
      <c r="W146" s="75"/>
      <c r="X146" s="57"/>
      <c r="Y146" s="57"/>
      <c r="Z146" s="57"/>
      <c r="AA146" s="58"/>
    </row>
    <row r="147" spans="1:27" s="4" customFormat="1" x14ac:dyDescent="0.15">
      <c r="A147" s="9">
        <v>1991</v>
      </c>
      <c r="B147" s="4">
        <v>6</v>
      </c>
      <c r="C147" s="64"/>
      <c r="D147" s="10"/>
      <c r="E147" s="10"/>
      <c r="F147" s="6"/>
      <c r="G147" s="6"/>
      <c r="H147" s="39">
        <v>1195</v>
      </c>
      <c r="I147" s="40">
        <v>42.7</v>
      </c>
      <c r="J147" s="40">
        <v>2.9</v>
      </c>
      <c r="K147" s="37">
        <v>30.13</v>
      </c>
      <c r="L147" s="38">
        <v>449.58</v>
      </c>
      <c r="M147" s="64">
        <v>436</v>
      </c>
      <c r="N147" s="65">
        <v>55.9</v>
      </c>
      <c r="O147" s="65">
        <v>3.2</v>
      </c>
      <c r="P147" s="37">
        <v>26.12</v>
      </c>
      <c r="Q147" s="63">
        <v>451.72</v>
      </c>
      <c r="R147" s="75"/>
      <c r="S147" s="57"/>
      <c r="T147" s="57"/>
      <c r="U147" s="57"/>
      <c r="V147" s="57"/>
      <c r="W147" s="75"/>
      <c r="X147" s="57"/>
      <c r="Y147" s="57"/>
      <c r="Z147" s="57"/>
      <c r="AA147" s="58"/>
    </row>
    <row r="148" spans="1:27" s="4" customFormat="1" x14ac:dyDescent="0.15">
      <c r="A148" s="9">
        <v>1991</v>
      </c>
      <c r="B148" s="4">
        <v>7</v>
      </c>
      <c r="C148" s="64"/>
      <c r="D148" s="10"/>
      <c r="E148" s="10"/>
      <c r="F148" s="6"/>
      <c r="G148" s="6"/>
      <c r="H148" s="39">
        <v>1197</v>
      </c>
      <c r="I148" s="40">
        <v>42.6</v>
      </c>
      <c r="J148" s="40">
        <v>2.9</v>
      </c>
      <c r="K148" s="37">
        <v>30.15</v>
      </c>
      <c r="L148" s="38">
        <v>449.84</v>
      </c>
      <c r="M148" s="64">
        <v>433</v>
      </c>
      <c r="N148" s="65">
        <v>53.6</v>
      </c>
      <c r="O148" s="65">
        <v>3.1</v>
      </c>
      <c r="P148" s="37">
        <v>25.81</v>
      </c>
      <c r="Q148" s="63">
        <v>449.84</v>
      </c>
      <c r="R148" s="75"/>
      <c r="S148" s="57"/>
      <c r="T148" s="57"/>
      <c r="U148" s="57"/>
      <c r="V148" s="57"/>
      <c r="W148" s="75"/>
      <c r="X148" s="57"/>
      <c r="Y148" s="57"/>
      <c r="Z148" s="57"/>
      <c r="AA148" s="58"/>
    </row>
    <row r="149" spans="1:27" s="4" customFormat="1" x14ac:dyDescent="0.15">
      <c r="A149" s="9">
        <v>1991</v>
      </c>
      <c r="B149" s="4">
        <v>8</v>
      </c>
      <c r="C149" s="64"/>
      <c r="D149" s="10"/>
      <c r="E149" s="10"/>
      <c r="F149" s="6"/>
      <c r="G149" s="6"/>
      <c r="H149" s="39">
        <v>1198</v>
      </c>
      <c r="I149" s="40">
        <v>38.299999999999997</v>
      </c>
      <c r="J149" s="40">
        <v>2.5</v>
      </c>
      <c r="K149" s="37">
        <v>29.66</v>
      </c>
      <c r="L149" s="38">
        <v>447.99</v>
      </c>
      <c r="M149" s="64">
        <v>434</v>
      </c>
      <c r="N149" s="65">
        <v>46.2</v>
      </c>
      <c r="O149" s="65">
        <v>2.8</v>
      </c>
      <c r="P149" s="37">
        <v>26.22</v>
      </c>
      <c r="Q149" s="63">
        <v>440.72</v>
      </c>
      <c r="R149" s="75"/>
      <c r="S149" s="57"/>
      <c r="T149" s="57"/>
      <c r="U149" s="57"/>
      <c r="V149" s="57"/>
      <c r="W149" s="75"/>
      <c r="X149" s="57"/>
      <c r="Y149" s="57"/>
      <c r="Z149" s="57"/>
      <c r="AA149" s="58"/>
    </row>
    <row r="150" spans="1:27" s="4" customFormat="1" x14ac:dyDescent="0.15">
      <c r="A150" s="9">
        <v>1991</v>
      </c>
      <c r="B150" s="4">
        <v>9</v>
      </c>
      <c r="C150" s="64"/>
      <c r="D150" s="10"/>
      <c r="E150" s="10"/>
      <c r="F150" s="6"/>
      <c r="G150" s="6"/>
      <c r="H150" s="39">
        <v>1222</v>
      </c>
      <c r="I150" s="40">
        <v>41.4</v>
      </c>
      <c r="J150" s="40">
        <v>2.7</v>
      </c>
      <c r="K150" s="37">
        <v>29.98</v>
      </c>
      <c r="L150" s="38">
        <v>453.55</v>
      </c>
      <c r="M150" s="64">
        <v>412</v>
      </c>
      <c r="N150" s="65">
        <v>48.3</v>
      </c>
      <c r="O150" s="65">
        <v>2.9</v>
      </c>
      <c r="P150" s="37">
        <v>24.88</v>
      </c>
      <c r="Q150" s="63">
        <v>419.78</v>
      </c>
      <c r="R150" s="75"/>
      <c r="S150" s="57"/>
      <c r="T150" s="57"/>
      <c r="U150" s="57"/>
      <c r="V150" s="57"/>
      <c r="W150" s="75"/>
      <c r="X150" s="57"/>
      <c r="Y150" s="57"/>
      <c r="Z150" s="57"/>
      <c r="AA150" s="58"/>
    </row>
    <row r="151" spans="1:27" s="4" customFormat="1" x14ac:dyDescent="0.15">
      <c r="A151" s="9">
        <v>1991</v>
      </c>
      <c r="B151" s="4">
        <v>10</v>
      </c>
      <c r="C151" s="64"/>
      <c r="D151" s="10"/>
      <c r="E151" s="10"/>
      <c r="F151" s="6"/>
      <c r="G151" s="6"/>
      <c r="H151" s="39">
        <v>1222</v>
      </c>
      <c r="I151" s="40">
        <v>42.6</v>
      </c>
      <c r="J151" s="40">
        <v>2.8</v>
      </c>
      <c r="K151" s="37">
        <v>29.94</v>
      </c>
      <c r="L151" s="38">
        <v>452.95</v>
      </c>
      <c r="M151" s="64">
        <v>413</v>
      </c>
      <c r="N151" s="65">
        <v>51.3</v>
      </c>
      <c r="O151" s="65">
        <v>2.9</v>
      </c>
      <c r="P151" s="37">
        <v>23.97</v>
      </c>
      <c r="Q151" s="63">
        <v>422.63</v>
      </c>
      <c r="R151" s="75"/>
      <c r="S151" s="57"/>
      <c r="T151" s="57"/>
      <c r="U151" s="57"/>
      <c r="V151" s="57"/>
      <c r="W151" s="75"/>
      <c r="X151" s="57"/>
      <c r="Y151" s="57"/>
      <c r="Z151" s="57"/>
      <c r="AA151" s="58"/>
    </row>
    <row r="152" spans="1:27" s="4" customFormat="1" x14ac:dyDescent="0.15">
      <c r="A152" s="9">
        <v>1991</v>
      </c>
      <c r="B152" s="4">
        <v>11</v>
      </c>
      <c r="C152" s="64"/>
      <c r="D152" s="10"/>
      <c r="E152" s="10"/>
      <c r="F152" s="6"/>
      <c r="G152" s="6"/>
      <c r="H152" s="39">
        <v>1222</v>
      </c>
      <c r="I152" s="40">
        <v>38.299999999999997</v>
      </c>
      <c r="J152" s="40">
        <v>2.5</v>
      </c>
      <c r="K152" s="37">
        <v>29.92</v>
      </c>
      <c r="L152" s="38">
        <v>452.62</v>
      </c>
      <c r="M152" s="64">
        <v>416</v>
      </c>
      <c r="N152" s="65">
        <v>45.6</v>
      </c>
      <c r="O152" s="65">
        <v>2.6</v>
      </c>
      <c r="P152" s="37">
        <v>24.62</v>
      </c>
      <c r="Q152" s="63">
        <v>425.62</v>
      </c>
      <c r="R152" s="75"/>
      <c r="S152" s="57"/>
      <c r="T152" s="57"/>
      <c r="U152" s="57"/>
      <c r="V152" s="57"/>
      <c r="W152" s="75"/>
      <c r="X152" s="57"/>
      <c r="Y152" s="57"/>
      <c r="Z152" s="57"/>
      <c r="AA152" s="58"/>
    </row>
    <row r="153" spans="1:27" s="4" customFormat="1" x14ac:dyDescent="0.15">
      <c r="A153" s="9">
        <v>1991</v>
      </c>
      <c r="B153" s="4">
        <v>12</v>
      </c>
      <c r="C153" s="64"/>
      <c r="D153" s="10"/>
      <c r="E153" s="10"/>
      <c r="F153" s="6"/>
      <c r="G153" s="6"/>
      <c r="H153" s="39">
        <v>1223</v>
      </c>
      <c r="I153" s="40">
        <v>37.799999999999997</v>
      </c>
      <c r="J153" s="40">
        <v>2.5</v>
      </c>
      <c r="K153" s="37">
        <v>29.88</v>
      </c>
      <c r="L153" s="38">
        <v>452.37</v>
      </c>
      <c r="M153" s="64">
        <v>418</v>
      </c>
      <c r="N153" s="65">
        <v>43.3</v>
      </c>
      <c r="O153" s="65">
        <v>2.6</v>
      </c>
      <c r="P153" s="37">
        <v>25.3</v>
      </c>
      <c r="Q153" s="63">
        <v>427.09</v>
      </c>
      <c r="R153" s="75"/>
      <c r="S153" s="57"/>
      <c r="T153" s="57"/>
      <c r="U153" s="57"/>
      <c r="V153" s="57"/>
      <c r="W153" s="75"/>
      <c r="X153" s="57"/>
      <c r="Y153" s="57"/>
      <c r="Z153" s="57"/>
      <c r="AA153" s="58"/>
    </row>
    <row r="154" spans="1:27" s="4" customFormat="1" x14ac:dyDescent="0.15">
      <c r="A154" s="9">
        <v>1992</v>
      </c>
      <c r="B154" s="4">
        <v>1</v>
      </c>
      <c r="C154" s="64"/>
      <c r="D154" s="10"/>
      <c r="E154" s="10"/>
      <c r="F154" s="6"/>
      <c r="G154" s="6"/>
      <c r="H154" s="39">
        <v>1222</v>
      </c>
      <c r="I154" s="40">
        <v>36.5</v>
      </c>
      <c r="J154" s="40">
        <v>2.4</v>
      </c>
      <c r="K154" s="37">
        <v>29.81</v>
      </c>
      <c r="L154" s="38">
        <v>451.28</v>
      </c>
      <c r="M154" s="64">
        <v>418</v>
      </c>
      <c r="N154" s="65">
        <v>41.7</v>
      </c>
      <c r="O154" s="65">
        <v>2.5</v>
      </c>
      <c r="P154" s="37">
        <v>25.35</v>
      </c>
      <c r="Q154" s="63">
        <v>428.07</v>
      </c>
      <c r="R154" s="75"/>
      <c r="S154" s="57"/>
      <c r="T154" s="57"/>
      <c r="U154" s="57"/>
      <c r="V154" s="57"/>
      <c r="W154" s="75"/>
      <c r="X154" s="57"/>
      <c r="Y154" s="57"/>
      <c r="Z154" s="57"/>
      <c r="AA154" s="58"/>
    </row>
    <row r="155" spans="1:27" s="4" customFormat="1" x14ac:dyDescent="0.15">
      <c r="A155" s="9">
        <v>1992</v>
      </c>
      <c r="B155" s="4">
        <v>2</v>
      </c>
      <c r="C155" s="64"/>
      <c r="D155" s="10"/>
      <c r="E155" s="10"/>
      <c r="F155" s="6"/>
      <c r="G155" s="6"/>
      <c r="H155" s="39">
        <v>1223</v>
      </c>
      <c r="I155" s="40">
        <v>35.9</v>
      </c>
      <c r="J155" s="40">
        <v>2.4</v>
      </c>
      <c r="K155" s="37">
        <v>29.6</v>
      </c>
      <c r="L155" s="38">
        <v>450.68</v>
      </c>
      <c r="M155" s="64">
        <v>419</v>
      </c>
      <c r="N155" s="65">
        <v>42</v>
      </c>
      <c r="O155" s="65">
        <v>2.5</v>
      </c>
      <c r="P155" s="37">
        <v>25.14</v>
      </c>
      <c r="Q155" s="63">
        <v>428</v>
      </c>
      <c r="R155" s="75"/>
      <c r="S155" s="57"/>
      <c r="T155" s="57"/>
      <c r="U155" s="57"/>
      <c r="V155" s="57"/>
      <c r="W155" s="75"/>
      <c r="X155" s="57"/>
      <c r="Y155" s="57"/>
      <c r="Z155" s="57"/>
      <c r="AA155" s="58"/>
    </row>
    <row r="156" spans="1:27" s="4" customFormat="1" x14ac:dyDescent="0.15">
      <c r="A156" s="9">
        <v>1992</v>
      </c>
      <c r="B156" s="4">
        <v>3</v>
      </c>
      <c r="C156" s="64"/>
      <c r="D156" s="10"/>
      <c r="E156" s="10"/>
      <c r="F156" s="6"/>
      <c r="G156" s="6"/>
      <c r="H156" s="39">
        <v>1223</v>
      </c>
      <c r="I156" s="40">
        <v>32.299999999999997</v>
      </c>
      <c r="J156" s="40">
        <v>2.1</v>
      </c>
      <c r="K156" s="37">
        <v>29.69</v>
      </c>
      <c r="L156" s="38">
        <v>450.6</v>
      </c>
      <c r="M156" s="64">
        <v>418</v>
      </c>
      <c r="N156" s="65">
        <v>36.299999999999997</v>
      </c>
      <c r="O156" s="65">
        <v>2.2000000000000002</v>
      </c>
      <c r="P156" s="37">
        <v>25.07</v>
      </c>
      <c r="Q156" s="63">
        <v>422.92</v>
      </c>
      <c r="R156" s="75"/>
      <c r="S156" s="57"/>
      <c r="T156" s="57"/>
      <c r="U156" s="57"/>
      <c r="V156" s="57"/>
      <c r="W156" s="75"/>
      <c r="X156" s="57"/>
      <c r="Y156" s="57"/>
      <c r="Z156" s="57"/>
      <c r="AA156" s="58"/>
    </row>
    <row r="157" spans="1:27" s="4" customFormat="1" x14ac:dyDescent="0.15">
      <c r="A157" s="9">
        <v>1992</v>
      </c>
      <c r="B157" s="4">
        <v>4</v>
      </c>
      <c r="C157" s="64"/>
      <c r="D157" s="10"/>
      <c r="E157" s="10"/>
      <c r="F157" s="6"/>
      <c r="G157" s="6"/>
      <c r="H157" s="39">
        <v>1223</v>
      </c>
      <c r="I157" s="40">
        <v>30</v>
      </c>
      <c r="J157" s="40">
        <v>2</v>
      </c>
      <c r="K157" s="37">
        <v>29.65</v>
      </c>
      <c r="L157" s="38">
        <v>450.75</v>
      </c>
      <c r="M157" s="64">
        <v>418</v>
      </c>
      <c r="N157" s="65">
        <v>33.1</v>
      </c>
      <c r="O157" s="65">
        <v>2</v>
      </c>
      <c r="P157" s="37">
        <v>25.19</v>
      </c>
      <c r="Q157" s="63">
        <v>423.82</v>
      </c>
      <c r="R157" s="75"/>
      <c r="S157" s="57"/>
      <c r="T157" s="57"/>
      <c r="U157" s="57"/>
      <c r="V157" s="57"/>
      <c r="W157" s="75"/>
      <c r="X157" s="57"/>
      <c r="Y157" s="57"/>
      <c r="Z157" s="57"/>
      <c r="AA157" s="58"/>
    </row>
    <row r="158" spans="1:27" s="4" customFormat="1" x14ac:dyDescent="0.15">
      <c r="A158" s="9">
        <v>1992</v>
      </c>
      <c r="B158" s="4">
        <v>5</v>
      </c>
      <c r="C158" s="64"/>
      <c r="D158" s="10"/>
      <c r="E158" s="10"/>
      <c r="F158" s="6"/>
      <c r="G158" s="6"/>
      <c r="H158" s="39">
        <v>1223</v>
      </c>
      <c r="I158" s="40">
        <v>32.1</v>
      </c>
      <c r="J158" s="40">
        <v>2.1</v>
      </c>
      <c r="K158" s="37">
        <v>29.33</v>
      </c>
      <c r="L158" s="38">
        <v>450.87</v>
      </c>
      <c r="M158" s="64">
        <v>417</v>
      </c>
      <c r="N158" s="65">
        <v>34.700000000000003</v>
      </c>
      <c r="O158" s="65">
        <v>2</v>
      </c>
      <c r="P158" s="37">
        <v>24.74</v>
      </c>
      <c r="Q158" s="63">
        <v>419.25</v>
      </c>
      <c r="R158" s="75"/>
      <c r="S158" s="57"/>
      <c r="T158" s="57"/>
      <c r="U158" s="57"/>
      <c r="V158" s="57"/>
      <c r="W158" s="75"/>
      <c r="X158" s="57"/>
      <c r="Y158" s="57"/>
      <c r="Z158" s="57"/>
      <c r="AA158" s="58"/>
    </row>
    <row r="159" spans="1:27" s="4" customFormat="1" x14ac:dyDescent="0.15">
      <c r="A159" s="9">
        <v>1992</v>
      </c>
      <c r="B159" s="4">
        <v>6</v>
      </c>
      <c r="C159" s="64"/>
      <c r="D159" s="10"/>
      <c r="E159" s="10"/>
      <c r="F159" s="6"/>
      <c r="G159" s="6"/>
      <c r="H159" s="39">
        <v>1223</v>
      </c>
      <c r="I159" s="40">
        <v>37</v>
      </c>
      <c r="J159" s="40">
        <v>1.8</v>
      </c>
      <c r="K159" s="37">
        <v>23.07</v>
      </c>
      <c r="L159" s="38">
        <v>467.38</v>
      </c>
      <c r="M159" s="64">
        <v>417</v>
      </c>
      <c r="N159" s="65">
        <v>32.700000000000003</v>
      </c>
      <c r="O159" s="65">
        <v>1.8</v>
      </c>
      <c r="P159" s="37">
        <v>24.15</v>
      </c>
      <c r="Q159" s="63">
        <v>445.62</v>
      </c>
      <c r="R159" s="75"/>
      <c r="S159" s="57"/>
      <c r="T159" s="57"/>
      <c r="U159" s="57"/>
      <c r="V159" s="57"/>
      <c r="W159" s="75"/>
      <c r="X159" s="57"/>
      <c r="Y159" s="57"/>
      <c r="Z159" s="57"/>
      <c r="AA159" s="58"/>
    </row>
    <row r="160" spans="1:27" s="4" customFormat="1" x14ac:dyDescent="0.15">
      <c r="A160" s="9">
        <v>1992</v>
      </c>
      <c r="B160" s="4">
        <v>7</v>
      </c>
      <c r="C160" s="64"/>
      <c r="D160" s="10"/>
      <c r="E160" s="10"/>
      <c r="F160" s="6"/>
      <c r="G160" s="6"/>
      <c r="H160" s="39">
        <v>1223</v>
      </c>
      <c r="I160" s="40">
        <v>34.799999999999997</v>
      </c>
      <c r="J160" s="40">
        <v>1.7</v>
      </c>
      <c r="K160" s="37">
        <v>22.81</v>
      </c>
      <c r="L160" s="38">
        <v>465.77</v>
      </c>
      <c r="M160" s="64">
        <v>417</v>
      </c>
      <c r="N160" s="65">
        <v>29.9</v>
      </c>
      <c r="O160" s="65">
        <v>1.6</v>
      </c>
      <c r="P160" s="37">
        <v>24.12</v>
      </c>
      <c r="Q160" s="63">
        <v>445.57</v>
      </c>
      <c r="R160" s="75"/>
      <c r="S160" s="57"/>
      <c r="T160" s="57"/>
      <c r="U160" s="57"/>
      <c r="V160" s="57"/>
      <c r="W160" s="75"/>
      <c r="X160" s="57"/>
      <c r="Y160" s="57"/>
      <c r="Z160" s="57"/>
      <c r="AA160" s="58"/>
    </row>
    <row r="161" spans="1:27" s="4" customFormat="1" x14ac:dyDescent="0.15">
      <c r="A161" s="9">
        <v>1992</v>
      </c>
      <c r="B161" s="4">
        <v>8</v>
      </c>
      <c r="C161" s="64"/>
      <c r="D161" s="10"/>
      <c r="E161" s="10"/>
      <c r="F161" s="6"/>
      <c r="G161" s="6"/>
      <c r="H161" s="39">
        <v>1223</v>
      </c>
      <c r="I161" s="40">
        <v>38.5</v>
      </c>
      <c r="J161" s="40">
        <v>1.9</v>
      </c>
      <c r="K161" s="37">
        <v>22.77</v>
      </c>
      <c r="L161" s="38">
        <v>465.81</v>
      </c>
      <c r="M161" s="64">
        <v>419</v>
      </c>
      <c r="N161" s="65">
        <v>31.9</v>
      </c>
      <c r="O161" s="65">
        <v>1.7</v>
      </c>
      <c r="P161" s="37">
        <v>23.19</v>
      </c>
      <c r="Q161" s="63">
        <v>440.06</v>
      </c>
      <c r="R161" s="75"/>
      <c r="S161" s="57"/>
      <c r="T161" s="57"/>
      <c r="U161" s="57"/>
      <c r="V161" s="57"/>
      <c r="W161" s="75"/>
      <c r="X161" s="57"/>
      <c r="Y161" s="57"/>
      <c r="Z161" s="57"/>
      <c r="AA161" s="58"/>
    </row>
    <row r="162" spans="1:27" s="4" customFormat="1" x14ac:dyDescent="0.15">
      <c r="A162" s="9">
        <v>1992</v>
      </c>
      <c r="B162" s="4">
        <v>9</v>
      </c>
      <c r="C162" s="64"/>
      <c r="D162" s="10"/>
      <c r="E162" s="10"/>
      <c r="F162" s="6"/>
      <c r="G162" s="6"/>
      <c r="H162" s="39">
        <v>1229</v>
      </c>
      <c r="I162" s="40">
        <v>36.1</v>
      </c>
      <c r="J162" s="40">
        <v>1.8</v>
      </c>
      <c r="K162" s="37">
        <v>23.2</v>
      </c>
      <c r="L162" s="38">
        <v>468.35</v>
      </c>
      <c r="M162" s="64">
        <v>415</v>
      </c>
      <c r="N162" s="65">
        <v>32.1</v>
      </c>
      <c r="O162" s="65">
        <v>1.6</v>
      </c>
      <c r="P162" s="37">
        <v>21.75</v>
      </c>
      <c r="Q162" s="63">
        <v>434.18</v>
      </c>
      <c r="R162" s="75"/>
      <c r="S162" s="57"/>
      <c r="T162" s="57"/>
      <c r="U162" s="57"/>
      <c r="V162" s="57"/>
      <c r="W162" s="75"/>
      <c r="X162" s="57"/>
      <c r="Y162" s="57"/>
      <c r="Z162" s="57"/>
      <c r="AA162" s="58"/>
    </row>
    <row r="163" spans="1:27" s="4" customFormat="1" x14ac:dyDescent="0.15">
      <c r="A163" s="9">
        <v>1992</v>
      </c>
      <c r="B163" s="4">
        <v>10</v>
      </c>
      <c r="C163" s="64"/>
      <c r="D163" s="10"/>
      <c r="E163" s="10"/>
      <c r="F163" s="6"/>
      <c r="G163" s="6"/>
      <c r="H163" s="39">
        <v>1229</v>
      </c>
      <c r="I163" s="40">
        <v>35.299999999999997</v>
      </c>
      <c r="J163" s="40">
        <v>1.7</v>
      </c>
      <c r="K163" s="37">
        <v>23.08</v>
      </c>
      <c r="L163" s="38">
        <v>468.26</v>
      </c>
      <c r="M163" s="64">
        <v>418</v>
      </c>
      <c r="N163" s="65">
        <v>30.9</v>
      </c>
      <c r="O163" s="65">
        <v>1.6</v>
      </c>
      <c r="P163" s="37">
        <v>22.08</v>
      </c>
      <c r="Q163" s="63">
        <v>435.27</v>
      </c>
      <c r="R163" s="75"/>
      <c r="S163" s="57"/>
      <c r="T163" s="57"/>
      <c r="U163" s="57"/>
      <c r="V163" s="57"/>
      <c r="W163" s="75"/>
      <c r="X163" s="57"/>
      <c r="Y163" s="57"/>
      <c r="Z163" s="57"/>
      <c r="AA163" s="58"/>
    </row>
    <row r="164" spans="1:27" s="4" customFormat="1" x14ac:dyDescent="0.15">
      <c r="A164" s="9">
        <v>1992</v>
      </c>
      <c r="B164" s="4">
        <v>11</v>
      </c>
      <c r="C164" s="64"/>
      <c r="D164" s="10"/>
      <c r="E164" s="10"/>
      <c r="F164" s="6"/>
      <c r="G164" s="6"/>
      <c r="H164" s="39">
        <v>1229</v>
      </c>
      <c r="I164" s="40">
        <v>36.299999999999997</v>
      </c>
      <c r="J164" s="40">
        <v>1.8</v>
      </c>
      <c r="K164" s="37">
        <v>23.01</v>
      </c>
      <c r="L164" s="38">
        <v>468.14</v>
      </c>
      <c r="M164" s="64">
        <v>419</v>
      </c>
      <c r="N164" s="65">
        <v>29.1</v>
      </c>
      <c r="O164" s="65">
        <v>1.5</v>
      </c>
      <c r="P164" s="37">
        <v>23.24</v>
      </c>
      <c r="Q164" s="63">
        <v>437.59</v>
      </c>
      <c r="R164" s="75"/>
      <c r="S164" s="57"/>
      <c r="T164" s="57"/>
      <c r="U164" s="57"/>
      <c r="V164" s="57"/>
      <c r="W164" s="75"/>
      <c r="X164" s="57"/>
      <c r="Y164" s="57"/>
      <c r="Z164" s="57"/>
      <c r="AA164" s="58"/>
    </row>
    <row r="165" spans="1:27" s="4" customFormat="1" x14ac:dyDescent="0.15">
      <c r="A165" s="9">
        <v>1992</v>
      </c>
      <c r="B165" s="4">
        <v>12</v>
      </c>
      <c r="C165" s="64"/>
      <c r="D165" s="10"/>
      <c r="E165" s="10"/>
      <c r="F165" s="6"/>
      <c r="G165" s="6"/>
      <c r="H165" s="39">
        <v>1229</v>
      </c>
      <c r="I165" s="40">
        <v>36.700000000000003</v>
      </c>
      <c r="J165" s="40">
        <v>1.8</v>
      </c>
      <c r="K165" s="37">
        <v>22.65</v>
      </c>
      <c r="L165" s="38">
        <v>467.73</v>
      </c>
      <c r="M165" s="64">
        <v>422</v>
      </c>
      <c r="N165" s="65">
        <v>31.2</v>
      </c>
      <c r="O165" s="65">
        <v>1.6</v>
      </c>
      <c r="P165" s="37">
        <v>22.68</v>
      </c>
      <c r="Q165" s="63">
        <v>436.51</v>
      </c>
      <c r="R165" s="75"/>
      <c r="S165" s="57"/>
      <c r="T165" s="57"/>
      <c r="U165" s="57"/>
      <c r="V165" s="57"/>
      <c r="W165" s="75"/>
      <c r="X165" s="57"/>
      <c r="Y165" s="57"/>
      <c r="Z165" s="57"/>
      <c r="AA165" s="58"/>
    </row>
    <row r="166" spans="1:27" s="4" customFormat="1" x14ac:dyDescent="0.15">
      <c r="A166" s="9">
        <v>1993</v>
      </c>
      <c r="B166" s="4">
        <v>1</v>
      </c>
      <c r="C166" s="64"/>
      <c r="D166" s="10"/>
      <c r="E166" s="10"/>
      <c r="F166" s="6"/>
      <c r="G166" s="6"/>
      <c r="H166" s="39">
        <v>1229</v>
      </c>
      <c r="I166" s="40">
        <v>36.1</v>
      </c>
      <c r="J166" s="40">
        <v>1.7</v>
      </c>
      <c r="K166" s="37">
        <v>22.62</v>
      </c>
      <c r="L166" s="38">
        <v>467.66</v>
      </c>
      <c r="M166" s="64">
        <v>422</v>
      </c>
      <c r="N166" s="65">
        <v>30.3</v>
      </c>
      <c r="O166" s="65">
        <v>1.6</v>
      </c>
      <c r="P166" s="37">
        <v>22.64</v>
      </c>
      <c r="Q166" s="63">
        <v>436.55</v>
      </c>
      <c r="R166" s="75"/>
      <c r="S166" s="57"/>
      <c r="T166" s="57"/>
      <c r="U166" s="57"/>
      <c r="V166" s="57"/>
      <c r="W166" s="75"/>
      <c r="X166" s="57"/>
      <c r="Y166" s="57"/>
      <c r="Z166" s="57"/>
      <c r="AA166" s="58"/>
    </row>
    <row r="167" spans="1:27" s="4" customFormat="1" x14ac:dyDescent="0.15">
      <c r="A167" s="9">
        <v>1993</v>
      </c>
      <c r="B167" s="4">
        <v>2</v>
      </c>
      <c r="C167" s="64"/>
      <c r="D167" s="10"/>
      <c r="E167" s="10"/>
      <c r="F167" s="6"/>
      <c r="G167" s="6"/>
      <c r="H167" s="39">
        <v>1228</v>
      </c>
      <c r="I167" s="40">
        <v>36.299999999999997</v>
      </c>
      <c r="J167" s="40">
        <v>1.7</v>
      </c>
      <c r="K167" s="37">
        <v>22.32</v>
      </c>
      <c r="L167" s="38">
        <v>467.29</v>
      </c>
      <c r="M167" s="64">
        <v>424</v>
      </c>
      <c r="N167" s="65">
        <v>31.6</v>
      </c>
      <c r="O167" s="65">
        <v>1.6</v>
      </c>
      <c r="P167" s="37">
        <v>22.29</v>
      </c>
      <c r="Q167" s="63">
        <v>437.67</v>
      </c>
      <c r="R167" s="75"/>
      <c r="S167" s="57"/>
      <c r="T167" s="57"/>
      <c r="U167" s="57"/>
      <c r="V167" s="57"/>
      <c r="W167" s="75"/>
      <c r="X167" s="57"/>
      <c r="Y167" s="57"/>
      <c r="Z167" s="57"/>
      <c r="AA167" s="58"/>
    </row>
    <row r="168" spans="1:27" s="4" customFormat="1" x14ac:dyDescent="0.15">
      <c r="A168" s="9">
        <v>1993</v>
      </c>
      <c r="B168" s="4">
        <v>3</v>
      </c>
      <c r="C168" s="64"/>
      <c r="D168" s="10"/>
      <c r="E168" s="10"/>
      <c r="F168" s="6"/>
      <c r="G168" s="6"/>
      <c r="H168" s="39">
        <v>1228</v>
      </c>
      <c r="I168" s="40">
        <v>42.4</v>
      </c>
      <c r="J168" s="40">
        <v>1.9</v>
      </c>
      <c r="K168" s="37">
        <v>21.21</v>
      </c>
      <c r="L168" s="38">
        <v>465.38</v>
      </c>
      <c r="M168" s="64">
        <v>426</v>
      </c>
      <c r="N168" s="65">
        <v>37</v>
      </c>
      <c r="O168" s="65">
        <v>1.8</v>
      </c>
      <c r="P168" s="37">
        <v>20.99</v>
      </c>
      <c r="Q168" s="63">
        <v>435.5</v>
      </c>
      <c r="R168" s="75"/>
      <c r="S168" s="57"/>
      <c r="T168" s="57"/>
      <c r="U168" s="57"/>
      <c r="V168" s="57"/>
      <c r="W168" s="75"/>
      <c r="X168" s="57"/>
      <c r="Y168" s="57"/>
      <c r="Z168" s="57"/>
      <c r="AA168" s="58"/>
    </row>
    <row r="169" spans="1:27" s="4" customFormat="1" x14ac:dyDescent="0.15">
      <c r="A169" s="9">
        <v>1993</v>
      </c>
      <c r="B169" s="4">
        <v>4</v>
      </c>
      <c r="C169" s="64"/>
      <c r="D169" s="10"/>
      <c r="E169" s="10"/>
      <c r="F169" s="6"/>
      <c r="G169" s="6"/>
      <c r="H169" s="39">
        <v>1227</v>
      </c>
      <c r="I169" s="40">
        <v>48.4</v>
      </c>
      <c r="J169" s="40">
        <v>2.2000000000000002</v>
      </c>
      <c r="K169" s="37">
        <v>21.03</v>
      </c>
      <c r="L169" s="38">
        <v>466.21</v>
      </c>
      <c r="M169" s="64">
        <v>425</v>
      </c>
      <c r="N169" s="65">
        <v>42.4</v>
      </c>
      <c r="O169" s="65">
        <v>2</v>
      </c>
      <c r="P169" s="37">
        <v>20.56</v>
      </c>
      <c r="Q169" s="63">
        <v>433.3</v>
      </c>
      <c r="R169" s="75"/>
      <c r="S169" s="57"/>
      <c r="T169" s="57"/>
      <c r="U169" s="57"/>
      <c r="V169" s="57"/>
      <c r="W169" s="75"/>
      <c r="X169" s="57"/>
      <c r="Y169" s="57"/>
      <c r="Z169" s="57"/>
      <c r="AA169" s="58"/>
    </row>
    <row r="170" spans="1:27" s="4" customFormat="1" x14ac:dyDescent="0.15">
      <c r="A170" s="9">
        <v>1993</v>
      </c>
      <c r="B170" s="4">
        <v>5</v>
      </c>
      <c r="C170" s="64"/>
      <c r="D170" s="10"/>
      <c r="E170" s="10"/>
      <c r="F170" s="6"/>
      <c r="G170" s="6"/>
      <c r="H170" s="39">
        <v>1227</v>
      </c>
      <c r="I170" s="40">
        <v>52.7</v>
      </c>
      <c r="J170" s="40">
        <v>2.2999999999999998</v>
      </c>
      <c r="K170" s="37">
        <v>20.260000000000002</v>
      </c>
      <c r="L170" s="38">
        <v>466.14</v>
      </c>
      <c r="M170" s="64">
        <v>425</v>
      </c>
      <c r="N170" s="65">
        <v>48</v>
      </c>
      <c r="O170" s="65">
        <v>2.2999999999999998</v>
      </c>
      <c r="P170" s="37">
        <v>20.8</v>
      </c>
      <c r="Q170" s="63">
        <v>433.21</v>
      </c>
      <c r="R170" s="75"/>
      <c r="S170" s="57"/>
      <c r="T170" s="57"/>
      <c r="U170" s="57"/>
      <c r="V170" s="57"/>
      <c r="W170" s="75"/>
      <c r="X170" s="57"/>
      <c r="Y170" s="57"/>
      <c r="Z170" s="57"/>
      <c r="AA170" s="58"/>
    </row>
    <row r="171" spans="1:27" s="4" customFormat="1" x14ac:dyDescent="0.15">
      <c r="A171" s="9">
        <v>1993</v>
      </c>
      <c r="B171" s="4">
        <v>6</v>
      </c>
      <c r="C171" s="64"/>
      <c r="D171" s="10"/>
      <c r="E171" s="10"/>
      <c r="F171" s="6"/>
      <c r="G171" s="6"/>
      <c r="H171" s="39">
        <v>1227</v>
      </c>
      <c r="I171" s="40">
        <v>73.8</v>
      </c>
      <c r="J171" s="40">
        <v>2.1</v>
      </c>
      <c r="K171" s="37">
        <v>13.73</v>
      </c>
      <c r="L171" s="38">
        <v>471.7</v>
      </c>
      <c r="M171" s="64">
        <v>426</v>
      </c>
      <c r="N171" s="65">
        <v>144.5</v>
      </c>
      <c r="O171" s="65">
        <v>2.1</v>
      </c>
      <c r="P171" s="37">
        <v>6.49</v>
      </c>
      <c r="Q171" s="63">
        <v>437.13</v>
      </c>
      <c r="R171" s="75"/>
      <c r="S171" s="57"/>
      <c r="T171" s="57"/>
      <c r="U171" s="57"/>
      <c r="V171" s="57"/>
      <c r="W171" s="75"/>
      <c r="X171" s="57"/>
      <c r="Y171" s="57"/>
      <c r="Z171" s="57"/>
      <c r="AA171" s="58"/>
    </row>
    <row r="172" spans="1:27" s="4" customFormat="1" x14ac:dyDescent="0.15">
      <c r="A172" s="9">
        <v>1993</v>
      </c>
      <c r="B172" s="4">
        <v>7</v>
      </c>
      <c r="C172" s="64"/>
      <c r="D172" s="10"/>
      <c r="E172" s="10"/>
      <c r="F172" s="6"/>
      <c r="G172" s="6"/>
      <c r="H172" s="39">
        <v>1226</v>
      </c>
      <c r="I172" s="40">
        <v>76.400000000000006</v>
      </c>
      <c r="J172" s="40">
        <v>2.2000000000000002</v>
      </c>
      <c r="K172" s="37">
        <v>13.76</v>
      </c>
      <c r="L172" s="38">
        <v>471.6</v>
      </c>
      <c r="M172" s="64">
        <v>427</v>
      </c>
      <c r="N172" s="65">
        <v>149.80000000000001</v>
      </c>
      <c r="O172" s="65">
        <v>2.2000000000000002</v>
      </c>
      <c r="P172" s="37">
        <v>6.24</v>
      </c>
      <c r="Q172" s="63">
        <v>432.53</v>
      </c>
      <c r="R172" s="75"/>
      <c r="S172" s="57"/>
      <c r="T172" s="57"/>
      <c r="U172" s="57"/>
      <c r="V172" s="57"/>
      <c r="W172" s="75"/>
      <c r="X172" s="57"/>
      <c r="Y172" s="57"/>
      <c r="Z172" s="57"/>
      <c r="AA172" s="58"/>
    </row>
    <row r="173" spans="1:27" s="4" customFormat="1" x14ac:dyDescent="0.15">
      <c r="A173" s="9">
        <v>1993</v>
      </c>
      <c r="B173" s="4">
        <v>8</v>
      </c>
      <c r="C173" s="64"/>
      <c r="D173" s="10"/>
      <c r="E173" s="10"/>
      <c r="F173" s="6"/>
      <c r="G173" s="6"/>
      <c r="H173" s="39">
        <v>1227</v>
      </c>
      <c r="I173" s="40">
        <v>77.900000000000006</v>
      </c>
      <c r="J173" s="40">
        <v>2.2999999999999998</v>
      </c>
      <c r="K173" s="37">
        <v>13.69</v>
      </c>
      <c r="L173" s="38">
        <v>470.18</v>
      </c>
      <c r="M173" s="64">
        <v>431</v>
      </c>
      <c r="N173" s="65">
        <v>148.80000000000001</v>
      </c>
      <c r="O173" s="65">
        <v>2.2000000000000002</v>
      </c>
      <c r="P173" s="37">
        <v>6.42</v>
      </c>
      <c r="Q173" s="63">
        <v>432</v>
      </c>
      <c r="R173" s="75"/>
      <c r="S173" s="57"/>
      <c r="T173" s="57"/>
      <c r="U173" s="57"/>
      <c r="V173" s="57"/>
      <c r="W173" s="75"/>
      <c r="X173" s="57"/>
      <c r="Y173" s="57"/>
      <c r="Z173" s="57"/>
      <c r="AA173" s="58"/>
    </row>
    <row r="174" spans="1:27" s="4" customFormat="1" x14ac:dyDescent="0.15">
      <c r="A174" s="9">
        <v>1993</v>
      </c>
      <c r="B174" s="4">
        <v>9</v>
      </c>
      <c r="C174" s="64"/>
      <c r="D174" s="10"/>
      <c r="E174" s="10"/>
      <c r="F174" s="6"/>
      <c r="G174" s="6"/>
      <c r="H174" s="39">
        <v>1231</v>
      </c>
      <c r="I174" s="40">
        <v>76.099999999999994</v>
      </c>
      <c r="J174" s="40">
        <v>2.2000000000000002</v>
      </c>
      <c r="K174" s="37">
        <v>13.76</v>
      </c>
      <c r="L174" s="38">
        <v>469.17</v>
      </c>
      <c r="M174" s="64">
        <v>426</v>
      </c>
      <c r="N174" s="65">
        <v>129.9</v>
      </c>
      <c r="O174" s="65">
        <v>2.2000000000000002</v>
      </c>
      <c r="P174" s="37">
        <v>7.3</v>
      </c>
      <c r="Q174" s="63">
        <v>432.41</v>
      </c>
      <c r="R174" s="75"/>
      <c r="S174" s="57"/>
      <c r="T174" s="57"/>
      <c r="U174" s="57"/>
      <c r="V174" s="57"/>
      <c r="W174" s="75"/>
      <c r="X174" s="57"/>
      <c r="Y174" s="57"/>
      <c r="Z174" s="57"/>
      <c r="AA174" s="58"/>
    </row>
    <row r="175" spans="1:27" s="4" customFormat="1" x14ac:dyDescent="0.15">
      <c r="A175" s="9">
        <v>1993</v>
      </c>
      <c r="B175" s="4">
        <v>10</v>
      </c>
      <c r="C175" s="64"/>
      <c r="D175" s="10"/>
      <c r="E175" s="10"/>
      <c r="F175" s="6"/>
      <c r="G175" s="6"/>
      <c r="H175" s="39">
        <v>1232</v>
      </c>
      <c r="I175" s="40">
        <v>73.599999999999994</v>
      </c>
      <c r="J175" s="40">
        <v>2.2000000000000002</v>
      </c>
      <c r="K175" s="37">
        <v>13.7</v>
      </c>
      <c r="L175" s="38">
        <v>468.61</v>
      </c>
      <c r="M175" s="64">
        <v>429</v>
      </c>
      <c r="N175" s="65">
        <v>116.1</v>
      </c>
      <c r="O175" s="65">
        <v>2.1</v>
      </c>
      <c r="P175" s="37">
        <v>7.67</v>
      </c>
      <c r="Q175" s="63">
        <v>433.84</v>
      </c>
      <c r="R175" s="75"/>
      <c r="S175" s="57"/>
      <c r="T175" s="57"/>
      <c r="U175" s="57"/>
      <c r="V175" s="57"/>
      <c r="W175" s="75"/>
      <c r="X175" s="57"/>
      <c r="Y175" s="57"/>
      <c r="Z175" s="57"/>
      <c r="AA175" s="58"/>
    </row>
    <row r="176" spans="1:27" s="4" customFormat="1" x14ac:dyDescent="0.15">
      <c r="A176" s="9">
        <v>1993</v>
      </c>
      <c r="B176" s="4">
        <v>11</v>
      </c>
      <c r="C176" s="64"/>
      <c r="D176" s="10"/>
      <c r="E176" s="10"/>
      <c r="F176" s="6"/>
      <c r="G176" s="6"/>
      <c r="H176" s="39">
        <v>1232</v>
      </c>
      <c r="I176" s="40">
        <v>61.7</v>
      </c>
      <c r="J176" s="40">
        <v>1.8</v>
      </c>
      <c r="K176" s="37">
        <v>13.73</v>
      </c>
      <c r="L176" s="38">
        <v>468.45</v>
      </c>
      <c r="M176" s="64">
        <v>430</v>
      </c>
      <c r="N176" s="65">
        <v>100.2</v>
      </c>
      <c r="O176" s="65">
        <v>1.8</v>
      </c>
      <c r="P176" s="37">
        <v>7.74</v>
      </c>
      <c r="Q176" s="63">
        <v>433.79</v>
      </c>
      <c r="R176" s="75"/>
      <c r="S176" s="57"/>
      <c r="T176" s="57"/>
      <c r="U176" s="57"/>
      <c r="V176" s="57"/>
      <c r="W176" s="75"/>
      <c r="X176" s="57"/>
      <c r="Y176" s="57"/>
      <c r="Z176" s="57"/>
      <c r="AA176" s="58"/>
    </row>
    <row r="177" spans="1:27" s="4" customFormat="1" x14ac:dyDescent="0.15">
      <c r="A177" s="9">
        <v>1993</v>
      </c>
      <c r="B177" s="4">
        <v>12</v>
      </c>
      <c r="C177" s="64"/>
      <c r="D177" s="10"/>
      <c r="E177" s="10"/>
      <c r="F177" s="6"/>
      <c r="G177" s="6"/>
      <c r="H177" s="39">
        <v>1234</v>
      </c>
      <c r="I177" s="40">
        <v>64.900000000000006</v>
      </c>
      <c r="J177" s="40">
        <v>1.9</v>
      </c>
      <c r="K177" s="37">
        <v>13.62</v>
      </c>
      <c r="L177" s="38">
        <v>468.06</v>
      </c>
      <c r="M177" s="64">
        <v>433</v>
      </c>
      <c r="N177" s="65">
        <v>92.1</v>
      </c>
      <c r="O177" s="65">
        <v>1.8</v>
      </c>
      <c r="P177" s="37">
        <v>8.67</v>
      </c>
      <c r="Q177" s="63">
        <v>433.89</v>
      </c>
      <c r="R177" s="75"/>
      <c r="S177" s="57"/>
      <c r="T177" s="57"/>
      <c r="U177" s="57"/>
      <c r="V177" s="57"/>
      <c r="W177" s="75"/>
      <c r="X177" s="57"/>
      <c r="Y177" s="57"/>
      <c r="Z177" s="57"/>
      <c r="AA177" s="58"/>
    </row>
    <row r="178" spans="1:27" s="4" customFormat="1" x14ac:dyDescent="0.15">
      <c r="A178" s="9">
        <v>1994</v>
      </c>
      <c r="B178" s="4">
        <v>1</v>
      </c>
      <c r="C178" s="64"/>
      <c r="D178" s="10"/>
      <c r="E178" s="10"/>
      <c r="F178" s="6"/>
      <c r="G178" s="6"/>
      <c r="H178" s="39">
        <v>1234</v>
      </c>
      <c r="I178" s="40">
        <v>73.900000000000006</v>
      </c>
      <c r="J178" s="40">
        <v>2.1</v>
      </c>
      <c r="K178" s="37">
        <v>13.58</v>
      </c>
      <c r="L178" s="38">
        <v>468.18</v>
      </c>
      <c r="M178" s="64">
        <v>435</v>
      </c>
      <c r="N178" s="65">
        <v>102.2</v>
      </c>
      <c r="O178" s="65">
        <v>2.1</v>
      </c>
      <c r="P178" s="37">
        <v>8.98</v>
      </c>
      <c r="Q178" s="63">
        <v>434.24</v>
      </c>
      <c r="R178" s="75"/>
      <c r="S178" s="57"/>
      <c r="T178" s="57"/>
      <c r="U178" s="57"/>
      <c r="V178" s="57"/>
      <c r="W178" s="75"/>
      <c r="X178" s="57"/>
      <c r="Y178" s="57"/>
      <c r="Z178" s="57"/>
      <c r="AA178" s="58"/>
    </row>
    <row r="179" spans="1:27" s="4" customFormat="1" x14ac:dyDescent="0.15">
      <c r="A179" s="9">
        <v>1994</v>
      </c>
      <c r="B179" s="4">
        <v>2</v>
      </c>
      <c r="C179" s="64"/>
      <c r="D179" s="10"/>
      <c r="E179" s="10"/>
      <c r="F179" s="6"/>
      <c r="G179" s="6"/>
      <c r="H179" s="39">
        <v>1233</v>
      </c>
      <c r="I179" s="40">
        <v>74.5</v>
      </c>
      <c r="J179" s="40">
        <v>2.2000000000000002</v>
      </c>
      <c r="K179" s="37">
        <v>13.54</v>
      </c>
      <c r="L179" s="38">
        <v>468.18</v>
      </c>
      <c r="M179" s="64">
        <v>437</v>
      </c>
      <c r="N179" s="65">
        <v>102</v>
      </c>
      <c r="O179" s="65">
        <v>2.1</v>
      </c>
      <c r="P179" s="37">
        <v>9.16</v>
      </c>
      <c r="Q179" s="63">
        <v>435.01</v>
      </c>
      <c r="R179" s="75"/>
      <c r="S179" s="57"/>
      <c r="T179" s="57"/>
      <c r="U179" s="57"/>
      <c r="V179" s="57"/>
      <c r="W179" s="75"/>
      <c r="X179" s="57"/>
      <c r="Y179" s="57"/>
      <c r="Z179" s="57"/>
      <c r="AA179" s="58"/>
    </row>
    <row r="180" spans="1:27" s="4" customFormat="1" x14ac:dyDescent="0.15">
      <c r="A180" s="9">
        <v>1994</v>
      </c>
      <c r="B180" s="4">
        <v>3</v>
      </c>
      <c r="C180" s="64"/>
      <c r="D180" s="10"/>
      <c r="E180" s="10"/>
      <c r="F180" s="6"/>
      <c r="G180" s="6"/>
      <c r="H180" s="39">
        <v>1233</v>
      </c>
      <c r="I180" s="40">
        <v>74.099999999999994</v>
      </c>
      <c r="J180" s="40">
        <v>2.1</v>
      </c>
      <c r="K180" s="37">
        <v>13.34</v>
      </c>
      <c r="L180" s="38">
        <v>466.95</v>
      </c>
      <c r="M180" s="64">
        <v>441</v>
      </c>
      <c r="N180" s="65">
        <v>107.2</v>
      </c>
      <c r="O180" s="65">
        <v>2.1</v>
      </c>
      <c r="P180" s="37">
        <v>8.68</v>
      </c>
      <c r="Q180" s="63">
        <v>433.94</v>
      </c>
      <c r="R180" s="75"/>
      <c r="S180" s="57"/>
      <c r="T180" s="57"/>
      <c r="U180" s="57"/>
      <c r="V180" s="57"/>
      <c r="W180" s="75"/>
      <c r="X180" s="57"/>
      <c r="Y180" s="57"/>
      <c r="Z180" s="57"/>
      <c r="AA180" s="58"/>
    </row>
    <row r="181" spans="1:27" s="4" customFormat="1" x14ac:dyDescent="0.15">
      <c r="A181" s="9">
        <v>1994</v>
      </c>
      <c r="B181" s="4">
        <v>4</v>
      </c>
      <c r="C181" s="64"/>
      <c r="D181" s="10"/>
      <c r="E181" s="10"/>
      <c r="F181" s="6"/>
      <c r="G181" s="6"/>
      <c r="H181" s="39">
        <v>1233</v>
      </c>
      <c r="I181" s="40">
        <v>75.900000000000006</v>
      </c>
      <c r="J181" s="40">
        <v>2.2000000000000002</v>
      </c>
      <c r="K181" s="37">
        <v>13.29</v>
      </c>
      <c r="L181" s="38">
        <v>466.88</v>
      </c>
      <c r="M181" s="64">
        <v>442</v>
      </c>
      <c r="N181" s="65">
        <v>114</v>
      </c>
      <c r="O181" s="65">
        <v>2.2999999999999998</v>
      </c>
      <c r="P181" s="37">
        <v>8.5500000000000007</v>
      </c>
      <c r="Q181" s="63">
        <v>433.05</v>
      </c>
      <c r="R181" s="75"/>
      <c r="S181" s="57"/>
      <c r="T181" s="57"/>
      <c r="U181" s="57"/>
      <c r="V181" s="57"/>
      <c r="W181" s="75"/>
      <c r="X181" s="57"/>
      <c r="Y181" s="57"/>
      <c r="Z181" s="57"/>
      <c r="AA181" s="58"/>
    </row>
    <row r="182" spans="1:27" s="4" customFormat="1" x14ac:dyDescent="0.15">
      <c r="A182" s="9">
        <v>1994</v>
      </c>
      <c r="B182" s="4">
        <v>5</v>
      </c>
      <c r="C182" s="64"/>
      <c r="D182" s="10"/>
      <c r="E182" s="10"/>
      <c r="F182" s="6"/>
      <c r="G182" s="6"/>
      <c r="H182" s="39">
        <v>1233</v>
      </c>
      <c r="I182" s="40">
        <v>79.7</v>
      </c>
      <c r="J182" s="40">
        <v>2.2000000000000002</v>
      </c>
      <c r="K182" s="37">
        <v>13.04</v>
      </c>
      <c r="L182" s="38">
        <v>466.7</v>
      </c>
      <c r="M182" s="64">
        <v>442</v>
      </c>
      <c r="N182" s="65">
        <v>116.4</v>
      </c>
      <c r="O182" s="65">
        <v>2.2999999999999998</v>
      </c>
      <c r="P182" s="37">
        <v>8.5399999999999991</v>
      </c>
      <c r="Q182" s="63">
        <v>433.09</v>
      </c>
      <c r="R182" s="75"/>
      <c r="S182" s="57"/>
      <c r="T182" s="57"/>
      <c r="U182" s="57"/>
      <c r="V182" s="57"/>
      <c r="W182" s="75"/>
      <c r="X182" s="57"/>
      <c r="Y182" s="57"/>
      <c r="Z182" s="57"/>
      <c r="AA182" s="58"/>
    </row>
    <row r="183" spans="1:27" s="4" customFormat="1" x14ac:dyDescent="0.15">
      <c r="A183" s="9">
        <v>1994</v>
      </c>
      <c r="B183" s="4">
        <v>6</v>
      </c>
      <c r="C183" s="64"/>
      <c r="D183" s="10"/>
      <c r="E183" s="10"/>
      <c r="F183" s="6"/>
      <c r="G183" s="6"/>
      <c r="H183" s="39">
        <v>1233</v>
      </c>
      <c r="I183" s="40">
        <v>86.9</v>
      </c>
      <c r="J183" s="40">
        <v>2.2000000000000002</v>
      </c>
      <c r="K183" s="37">
        <v>12.14</v>
      </c>
      <c r="L183" s="38">
        <v>475.93</v>
      </c>
      <c r="M183" s="64">
        <v>443</v>
      </c>
      <c r="N183" s="65">
        <v>134.9</v>
      </c>
      <c r="O183" s="65">
        <v>2.4</v>
      </c>
      <c r="P183" s="37">
        <v>7.83</v>
      </c>
      <c r="Q183" s="63">
        <v>445.08</v>
      </c>
      <c r="R183" s="75"/>
      <c r="S183" s="57"/>
      <c r="T183" s="57"/>
      <c r="U183" s="57"/>
      <c r="V183" s="57"/>
      <c r="W183" s="75"/>
      <c r="X183" s="57"/>
      <c r="Y183" s="57"/>
      <c r="Z183" s="57"/>
      <c r="AA183" s="58"/>
    </row>
    <row r="184" spans="1:27" s="4" customFormat="1" x14ac:dyDescent="0.15">
      <c r="A184" s="9">
        <v>1994</v>
      </c>
      <c r="B184" s="4">
        <v>7</v>
      </c>
      <c r="C184" s="64"/>
      <c r="D184" s="10"/>
      <c r="E184" s="10"/>
      <c r="F184" s="6"/>
      <c r="G184" s="6"/>
      <c r="H184" s="39">
        <v>1233</v>
      </c>
      <c r="I184" s="40">
        <v>85.9</v>
      </c>
      <c r="J184" s="40">
        <v>2.2000000000000002</v>
      </c>
      <c r="K184" s="37">
        <v>12.06</v>
      </c>
      <c r="L184" s="38">
        <v>474.89</v>
      </c>
      <c r="M184" s="64">
        <v>443</v>
      </c>
      <c r="N184" s="65">
        <v>130.80000000000001</v>
      </c>
      <c r="O184" s="65">
        <v>2.2999999999999998</v>
      </c>
      <c r="P184" s="37">
        <v>7.89</v>
      </c>
      <c r="Q184" s="63">
        <v>444.47</v>
      </c>
      <c r="R184" s="75"/>
      <c r="S184" s="57"/>
      <c r="T184" s="57"/>
      <c r="U184" s="57"/>
      <c r="V184" s="57"/>
      <c r="W184" s="75"/>
      <c r="X184" s="57"/>
      <c r="Y184" s="57"/>
      <c r="Z184" s="57"/>
      <c r="AA184" s="58"/>
    </row>
    <row r="185" spans="1:27" s="4" customFormat="1" x14ac:dyDescent="0.15">
      <c r="A185" s="9">
        <v>1994</v>
      </c>
      <c r="B185" s="4">
        <v>8</v>
      </c>
      <c r="C185" s="64"/>
      <c r="D185" s="10"/>
      <c r="E185" s="10"/>
      <c r="F185" s="6"/>
      <c r="G185" s="6"/>
      <c r="H185" s="39">
        <v>1233</v>
      </c>
      <c r="I185" s="40">
        <v>87.6</v>
      </c>
      <c r="J185" s="40">
        <v>2.2000000000000002</v>
      </c>
      <c r="K185" s="37">
        <v>11.46</v>
      </c>
      <c r="L185" s="38">
        <v>466</v>
      </c>
      <c r="M185" s="64">
        <v>446</v>
      </c>
      <c r="N185" s="65">
        <v>171.2</v>
      </c>
      <c r="O185" s="65">
        <v>2.2000000000000002</v>
      </c>
      <c r="P185" s="37">
        <v>5.44</v>
      </c>
      <c r="Q185" s="63">
        <v>422.22</v>
      </c>
      <c r="R185" s="75"/>
      <c r="S185" s="57"/>
      <c r="T185" s="57"/>
      <c r="U185" s="57"/>
      <c r="V185" s="57"/>
      <c r="W185" s="75"/>
      <c r="X185" s="57"/>
      <c r="Y185" s="57"/>
      <c r="Z185" s="57"/>
      <c r="AA185" s="58"/>
    </row>
    <row r="186" spans="1:27" s="4" customFormat="1" x14ac:dyDescent="0.15">
      <c r="A186" s="9">
        <v>1994</v>
      </c>
      <c r="B186" s="4">
        <v>9</v>
      </c>
      <c r="C186" s="64"/>
      <c r="D186" s="10"/>
      <c r="E186" s="10"/>
      <c r="F186" s="6"/>
      <c r="G186" s="6"/>
      <c r="H186" s="39">
        <v>1234</v>
      </c>
      <c r="I186" s="40">
        <v>83.1</v>
      </c>
      <c r="J186" s="40">
        <v>2.1</v>
      </c>
      <c r="K186" s="37">
        <v>11.48</v>
      </c>
      <c r="L186" s="38">
        <v>465.26</v>
      </c>
      <c r="M186" s="64">
        <v>445</v>
      </c>
      <c r="N186" s="65">
        <v>169.1</v>
      </c>
      <c r="O186" s="65">
        <v>2.1</v>
      </c>
      <c r="P186" s="37">
        <v>5.32</v>
      </c>
      <c r="Q186" s="63">
        <v>420.27</v>
      </c>
      <c r="R186" s="75"/>
      <c r="S186" s="57"/>
      <c r="T186" s="57"/>
      <c r="U186" s="57"/>
      <c r="V186" s="57"/>
      <c r="W186" s="75"/>
      <c r="X186" s="57"/>
      <c r="Y186" s="57"/>
      <c r="Z186" s="57"/>
      <c r="AA186" s="58"/>
    </row>
    <row r="187" spans="1:27" s="4" customFormat="1" x14ac:dyDescent="0.15">
      <c r="A187" s="9">
        <v>1994</v>
      </c>
      <c r="B187" s="4">
        <v>10</v>
      </c>
      <c r="C187" s="64"/>
      <c r="D187" s="10"/>
      <c r="E187" s="10"/>
      <c r="F187" s="6"/>
      <c r="G187" s="6"/>
      <c r="H187" s="39">
        <v>1234</v>
      </c>
      <c r="I187" s="40">
        <v>81.7</v>
      </c>
      <c r="J187" s="40">
        <v>2</v>
      </c>
      <c r="K187" s="37">
        <v>11.64</v>
      </c>
      <c r="L187" s="38">
        <v>464.95</v>
      </c>
      <c r="M187" s="64">
        <v>447</v>
      </c>
      <c r="N187" s="65">
        <v>161.1</v>
      </c>
      <c r="O187" s="65">
        <v>2.1</v>
      </c>
      <c r="P187" s="37">
        <v>5.59</v>
      </c>
      <c r="Q187" s="63">
        <v>421.06</v>
      </c>
      <c r="R187" s="75"/>
      <c r="S187" s="57"/>
      <c r="T187" s="57"/>
      <c r="U187" s="57"/>
      <c r="V187" s="57"/>
      <c r="W187" s="75"/>
      <c r="X187" s="57"/>
      <c r="Y187" s="57"/>
      <c r="Z187" s="57"/>
      <c r="AA187" s="58"/>
    </row>
    <row r="188" spans="1:27" s="4" customFormat="1" x14ac:dyDescent="0.15">
      <c r="A188" s="9">
        <v>1994</v>
      </c>
      <c r="B188" s="4">
        <v>11</v>
      </c>
      <c r="C188" s="64"/>
      <c r="D188" s="10"/>
      <c r="E188" s="10"/>
      <c r="F188" s="6"/>
      <c r="G188" s="6"/>
      <c r="H188" s="39">
        <v>1234</v>
      </c>
      <c r="I188" s="40">
        <v>78.099999999999994</v>
      </c>
      <c r="J188" s="40">
        <v>2</v>
      </c>
      <c r="K188" s="37">
        <v>11.59</v>
      </c>
      <c r="L188" s="38">
        <v>464.05</v>
      </c>
      <c r="M188" s="64">
        <v>450</v>
      </c>
      <c r="N188" s="65">
        <v>146</v>
      </c>
      <c r="O188" s="65">
        <v>2</v>
      </c>
      <c r="P188" s="37">
        <v>5.9</v>
      </c>
      <c r="Q188" s="63">
        <v>421.9</v>
      </c>
      <c r="R188" s="75"/>
      <c r="S188" s="57"/>
      <c r="T188" s="57"/>
      <c r="U188" s="57"/>
      <c r="V188" s="57"/>
      <c r="W188" s="75"/>
      <c r="X188" s="57"/>
      <c r="Y188" s="57"/>
      <c r="Z188" s="57"/>
      <c r="AA188" s="58"/>
    </row>
    <row r="189" spans="1:27" s="4" customFormat="1" x14ac:dyDescent="0.15">
      <c r="A189" s="9">
        <v>1994</v>
      </c>
      <c r="B189" s="4">
        <v>12</v>
      </c>
      <c r="C189" s="64"/>
      <c r="D189" s="10"/>
      <c r="E189" s="10"/>
      <c r="F189" s="6"/>
      <c r="G189" s="6"/>
      <c r="H189" s="39">
        <v>1235</v>
      </c>
      <c r="I189" s="40">
        <v>79.5</v>
      </c>
      <c r="J189" s="40">
        <v>2</v>
      </c>
      <c r="K189" s="37">
        <v>11.7</v>
      </c>
      <c r="L189" s="38">
        <v>462.96</v>
      </c>
      <c r="M189" s="64">
        <v>453</v>
      </c>
      <c r="N189" s="65">
        <v>149.30000000000001</v>
      </c>
      <c r="O189" s="65">
        <v>2.1</v>
      </c>
      <c r="P189" s="37">
        <v>5.94</v>
      </c>
      <c r="Q189" s="63">
        <v>423.33</v>
      </c>
      <c r="R189" s="75"/>
      <c r="S189" s="57"/>
      <c r="T189" s="57"/>
      <c r="U189" s="57"/>
      <c r="V189" s="57"/>
      <c r="W189" s="75"/>
      <c r="X189" s="57"/>
      <c r="Y189" s="57"/>
      <c r="Z189" s="57"/>
      <c r="AA189" s="58"/>
    </row>
    <row r="190" spans="1:27" s="4" customFormat="1" x14ac:dyDescent="0.15">
      <c r="A190" s="9">
        <v>1995</v>
      </c>
      <c r="B190" s="4">
        <v>1</v>
      </c>
      <c r="C190" s="64"/>
      <c r="D190" s="10"/>
      <c r="E190" s="10"/>
      <c r="F190" s="6"/>
      <c r="G190" s="6"/>
      <c r="H190" s="39">
        <v>1235</v>
      </c>
      <c r="I190" s="40">
        <v>75.3</v>
      </c>
      <c r="J190" s="40">
        <v>1.9</v>
      </c>
      <c r="K190" s="37">
        <v>11.64</v>
      </c>
      <c r="L190" s="38">
        <v>462.93</v>
      </c>
      <c r="M190" s="64">
        <v>453</v>
      </c>
      <c r="N190" s="65">
        <v>137.9</v>
      </c>
      <c r="O190" s="65">
        <v>1.9</v>
      </c>
      <c r="P190" s="37">
        <v>5.93</v>
      </c>
      <c r="Q190" s="63">
        <v>423.13</v>
      </c>
      <c r="R190" s="75"/>
      <c r="S190" s="57"/>
      <c r="T190" s="57"/>
      <c r="U190" s="57"/>
      <c r="V190" s="57"/>
      <c r="W190" s="75"/>
      <c r="X190" s="57"/>
      <c r="Y190" s="57"/>
      <c r="Z190" s="57"/>
      <c r="AA190" s="58"/>
    </row>
    <row r="191" spans="1:27" s="4" customFormat="1" x14ac:dyDescent="0.15">
      <c r="A191" s="9">
        <v>1995</v>
      </c>
      <c r="B191" s="4">
        <v>2</v>
      </c>
      <c r="C191" s="64"/>
      <c r="D191" s="10"/>
      <c r="E191" s="10"/>
      <c r="F191" s="6"/>
      <c r="G191" s="6"/>
      <c r="H191" s="39">
        <v>1235</v>
      </c>
      <c r="I191" s="40">
        <v>68.599999999999994</v>
      </c>
      <c r="J191" s="40">
        <v>1.7</v>
      </c>
      <c r="K191" s="37">
        <v>11.64</v>
      </c>
      <c r="L191" s="38">
        <v>461.43</v>
      </c>
      <c r="M191" s="64">
        <v>457</v>
      </c>
      <c r="N191" s="65">
        <v>128.1</v>
      </c>
      <c r="O191" s="65">
        <v>1.8</v>
      </c>
      <c r="P191" s="37">
        <v>5.85</v>
      </c>
      <c r="Q191" s="63">
        <v>417.44</v>
      </c>
      <c r="R191" s="75"/>
      <c r="S191" s="57"/>
      <c r="T191" s="57"/>
      <c r="U191" s="57"/>
      <c r="V191" s="57"/>
      <c r="W191" s="75"/>
      <c r="X191" s="57"/>
      <c r="Y191" s="57"/>
      <c r="Z191" s="57"/>
      <c r="AA191" s="58"/>
    </row>
    <row r="192" spans="1:27" s="4" customFormat="1" x14ac:dyDescent="0.15">
      <c r="A192" s="9">
        <v>1995</v>
      </c>
      <c r="B192" s="4">
        <v>3</v>
      </c>
      <c r="C192" s="64"/>
      <c r="D192" s="10"/>
      <c r="E192" s="10"/>
      <c r="F192" s="6"/>
      <c r="G192" s="6"/>
      <c r="H192" s="39">
        <v>1233</v>
      </c>
      <c r="I192" s="40">
        <v>64.900000000000006</v>
      </c>
      <c r="J192" s="40">
        <v>1.7</v>
      </c>
      <c r="K192" s="37">
        <v>11.78</v>
      </c>
      <c r="L192" s="38">
        <v>460.4</v>
      </c>
      <c r="M192" s="64">
        <v>460</v>
      </c>
      <c r="N192" s="65">
        <v>114.7</v>
      </c>
      <c r="O192" s="65">
        <v>1.7</v>
      </c>
      <c r="P192" s="37">
        <v>6.17</v>
      </c>
      <c r="Q192" s="63">
        <v>413.63</v>
      </c>
      <c r="R192" s="75"/>
      <c r="S192" s="57"/>
      <c r="T192" s="57"/>
      <c r="U192" s="57"/>
      <c r="V192" s="57"/>
      <c r="W192" s="75"/>
      <c r="X192" s="57"/>
      <c r="Y192" s="57"/>
      <c r="Z192" s="57"/>
      <c r="AA192" s="58"/>
    </row>
    <row r="193" spans="1:27" s="4" customFormat="1" x14ac:dyDescent="0.15">
      <c r="A193" s="9">
        <v>1995</v>
      </c>
      <c r="B193" s="4">
        <v>4</v>
      </c>
      <c r="C193" s="64"/>
      <c r="D193" s="10"/>
      <c r="E193" s="10"/>
      <c r="F193" s="6"/>
      <c r="G193" s="6"/>
      <c r="H193" s="39">
        <v>1233</v>
      </c>
      <c r="I193" s="40">
        <v>65.5</v>
      </c>
      <c r="J193" s="40">
        <v>1.7</v>
      </c>
      <c r="K193" s="37">
        <v>11.69</v>
      </c>
      <c r="L193" s="38">
        <v>460.21</v>
      </c>
      <c r="M193" s="64">
        <v>463</v>
      </c>
      <c r="N193" s="65">
        <v>103.1</v>
      </c>
      <c r="O193" s="65">
        <v>1.7</v>
      </c>
      <c r="P193" s="37">
        <v>6.78</v>
      </c>
      <c r="Q193" s="63">
        <v>413.11</v>
      </c>
      <c r="R193" s="75"/>
      <c r="S193" s="57"/>
      <c r="T193" s="57"/>
      <c r="U193" s="57"/>
      <c r="V193" s="57"/>
      <c r="W193" s="75"/>
      <c r="X193" s="57"/>
      <c r="Y193" s="57"/>
      <c r="Z193" s="57"/>
      <c r="AA193" s="58"/>
    </row>
    <row r="194" spans="1:27" s="4" customFormat="1" x14ac:dyDescent="0.15">
      <c r="A194" s="9">
        <v>1995</v>
      </c>
      <c r="B194" s="4">
        <v>5</v>
      </c>
      <c r="C194" s="64"/>
      <c r="D194" s="10"/>
      <c r="E194" s="10"/>
      <c r="F194" s="6"/>
      <c r="G194" s="6"/>
      <c r="H194" s="39">
        <v>1233</v>
      </c>
      <c r="I194" s="40">
        <v>62.2</v>
      </c>
      <c r="J194" s="40">
        <v>1.5</v>
      </c>
      <c r="K194" s="37">
        <v>11.4</v>
      </c>
      <c r="L194" s="38">
        <v>460.5</v>
      </c>
      <c r="M194" s="64">
        <v>463</v>
      </c>
      <c r="N194" s="65">
        <v>94.1</v>
      </c>
      <c r="O194" s="65">
        <v>1.6</v>
      </c>
      <c r="P194" s="37">
        <v>6.87</v>
      </c>
      <c r="Q194" s="63">
        <v>414.04</v>
      </c>
      <c r="R194" s="75"/>
      <c r="S194" s="57"/>
      <c r="T194" s="57"/>
      <c r="U194" s="57"/>
      <c r="V194" s="57"/>
      <c r="W194" s="75"/>
      <c r="X194" s="57"/>
      <c r="Y194" s="57"/>
      <c r="Z194" s="57"/>
      <c r="AA194" s="58"/>
    </row>
    <row r="195" spans="1:27" s="4" customFormat="1" x14ac:dyDescent="0.15">
      <c r="A195" s="9">
        <v>1995</v>
      </c>
      <c r="B195" s="4">
        <v>6</v>
      </c>
      <c r="C195" s="64"/>
      <c r="D195" s="10"/>
      <c r="E195" s="10"/>
      <c r="F195" s="6"/>
      <c r="G195" s="6"/>
      <c r="H195" s="39">
        <v>1235</v>
      </c>
      <c r="I195" s="40">
        <v>66</v>
      </c>
      <c r="J195" s="40">
        <v>1.5</v>
      </c>
      <c r="K195" s="37">
        <v>10.32</v>
      </c>
      <c r="L195" s="38">
        <v>466.52</v>
      </c>
      <c r="M195" s="64">
        <v>460</v>
      </c>
      <c r="N195" s="65">
        <v>58.9</v>
      </c>
      <c r="O195" s="65">
        <v>1.4</v>
      </c>
      <c r="P195" s="37">
        <v>10.43</v>
      </c>
      <c r="Q195" s="63">
        <v>427.66</v>
      </c>
      <c r="R195" s="75"/>
      <c r="S195" s="57"/>
      <c r="T195" s="57"/>
      <c r="U195" s="57"/>
      <c r="V195" s="57"/>
      <c r="W195" s="75"/>
      <c r="X195" s="57"/>
      <c r="Y195" s="57"/>
      <c r="Z195" s="57"/>
      <c r="AA195" s="58"/>
    </row>
    <row r="196" spans="1:27" s="4" customFormat="1" x14ac:dyDescent="0.15">
      <c r="A196" s="9">
        <v>1995</v>
      </c>
      <c r="B196" s="4">
        <v>7</v>
      </c>
      <c r="C196" s="64"/>
      <c r="D196" s="10"/>
      <c r="E196" s="10"/>
      <c r="F196" s="6"/>
      <c r="G196" s="6"/>
      <c r="H196" s="39">
        <v>1235</v>
      </c>
      <c r="I196" s="40">
        <v>73.8</v>
      </c>
      <c r="J196" s="40">
        <v>1.6</v>
      </c>
      <c r="K196" s="37">
        <v>10.210000000000001</v>
      </c>
      <c r="L196" s="38">
        <v>464.9</v>
      </c>
      <c r="M196" s="64">
        <v>463</v>
      </c>
      <c r="N196" s="65">
        <v>63.5</v>
      </c>
      <c r="O196" s="65">
        <v>1.6</v>
      </c>
      <c r="P196" s="37">
        <v>10.48</v>
      </c>
      <c r="Q196" s="63">
        <v>426.89</v>
      </c>
      <c r="R196" s="75"/>
      <c r="S196" s="57"/>
      <c r="T196" s="57"/>
      <c r="U196" s="57"/>
      <c r="V196" s="57"/>
      <c r="W196" s="75"/>
      <c r="X196" s="57"/>
      <c r="Y196" s="57"/>
      <c r="Z196" s="57"/>
      <c r="AA196" s="58"/>
    </row>
    <row r="197" spans="1:27" s="4" customFormat="1" x14ac:dyDescent="0.15">
      <c r="A197" s="9">
        <v>1995</v>
      </c>
      <c r="B197" s="4">
        <v>8</v>
      </c>
      <c r="C197" s="64"/>
      <c r="D197" s="10"/>
      <c r="E197" s="10"/>
      <c r="F197" s="6"/>
      <c r="G197" s="6"/>
      <c r="H197" s="39">
        <v>1235</v>
      </c>
      <c r="I197" s="40">
        <v>80.599999999999994</v>
      </c>
      <c r="J197" s="40">
        <v>1.8</v>
      </c>
      <c r="K197" s="37">
        <v>10.06</v>
      </c>
      <c r="L197" s="38">
        <v>460.73</v>
      </c>
      <c r="M197" s="64">
        <v>467</v>
      </c>
      <c r="N197" s="65">
        <v>71.099999999999994</v>
      </c>
      <c r="O197" s="65">
        <v>1.7</v>
      </c>
      <c r="P197" s="37">
        <v>10.220000000000001</v>
      </c>
      <c r="Q197" s="63">
        <v>422.76</v>
      </c>
      <c r="R197" s="75"/>
      <c r="S197" s="57"/>
      <c r="T197" s="57"/>
      <c r="U197" s="57"/>
      <c r="V197" s="57"/>
      <c r="W197" s="75"/>
      <c r="X197" s="57"/>
      <c r="Y197" s="57"/>
      <c r="Z197" s="57"/>
      <c r="AA197" s="58"/>
    </row>
    <row r="198" spans="1:27" s="4" customFormat="1" x14ac:dyDescent="0.15">
      <c r="A198" s="9">
        <v>1995</v>
      </c>
      <c r="B198" s="4">
        <v>9</v>
      </c>
      <c r="C198" s="64"/>
      <c r="D198" s="10"/>
      <c r="E198" s="10"/>
      <c r="F198" s="6"/>
      <c r="G198" s="6"/>
      <c r="H198" s="39">
        <v>1250</v>
      </c>
      <c r="I198" s="40">
        <v>79.3</v>
      </c>
      <c r="J198" s="40">
        <v>1.8</v>
      </c>
      <c r="K198" s="37">
        <v>10.1</v>
      </c>
      <c r="L198" s="38">
        <v>457.68</v>
      </c>
      <c r="M198" s="64">
        <v>457</v>
      </c>
      <c r="N198" s="65">
        <v>69.7</v>
      </c>
      <c r="O198" s="65">
        <v>1.7</v>
      </c>
      <c r="P198" s="37">
        <v>10.74</v>
      </c>
      <c r="Q198" s="63">
        <v>431.39</v>
      </c>
      <c r="R198" s="75"/>
      <c r="S198" s="57"/>
      <c r="T198" s="57"/>
      <c r="U198" s="57"/>
      <c r="V198" s="57"/>
      <c r="W198" s="75"/>
      <c r="X198" s="57"/>
      <c r="Y198" s="57"/>
      <c r="Z198" s="57"/>
      <c r="AA198" s="58"/>
    </row>
    <row r="199" spans="1:27" s="4" customFormat="1" x14ac:dyDescent="0.15">
      <c r="A199" s="9">
        <v>1995</v>
      </c>
      <c r="B199" s="4">
        <v>10</v>
      </c>
      <c r="C199" s="64"/>
      <c r="D199" s="10"/>
      <c r="E199" s="10"/>
      <c r="F199" s="6"/>
      <c r="G199" s="6"/>
      <c r="H199" s="39">
        <v>1250</v>
      </c>
      <c r="I199" s="40">
        <v>78.8</v>
      </c>
      <c r="J199" s="40">
        <v>1.7</v>
      </c>
      <c r="K199" s="37">
        <v>10.1</v>
      </c>
      <c r="L199" s="38">
        <v>457.42</v>
      </c>
      <c r="M199" s="64">
        <v>458</v>
      </c>
      <c r="N199" s="65">
        <v>70.400000000000006</v>
      </c>
      <c r="O199" s="65">
        <v>1.7</v>
      </c>
      <c r="P199" s="37">
        <v>10.67</v>
      </c>
      <c r="Q199" s="63">
        <v>430.08</v>
      </c>
      <c r="R199" s="75"/>
      <c r="S199" s="57"/>
      <c r="T199" s="57"/>
      <c r="U199" s="57"/>
      <c r="V199" s="57"/>
      <c r="W199" s="75"/>
      <c r="X199" s="57"/>
      <c r="Y199" s="57"/>
      <c r="Z199" s="57"/>
      <c r="AA199" s="58"/>
    </row>
    <row r="200" spans="1:27" s="4" customFormat="1" x14ac:dyDescent="0.15">
      <c r="A200" s="9">
        <v>1995</v>
      </c>
      <c r="B200" s="4">
        <v>11</v>
      </c>
      <c r="C200" s="64"/>
      <c r="D200" s="10"/>
      <c r="E200" s="10"/>
      <c r="F200" s="6"/>
      <c r="G200" s="6"/>
      <c r="H200" s="39">
        <v>1250</v>
      </c>
      <c r="I200" s="40">
        <v>82.4</v>
      </c>
      <c r="J200" s="40">
        <v>1.8</v>
      </c>
      <c r="K200" s="37">
        <v>10.09</v>
      </c>
      <c r="L200" s="38">
        <v>457.49</v>
      </c>
      <c r="M200" s="64">
        <v>458</v>
      </c>
      <c r="N200" s="65">
        <v>72.5</v>
      </c>
      <c r="O200" s="65">
        <v>1.8</v>
      </c>
      <c r="P200" s="37">
        <v>10.63</v>
      </c>
      <c r="Q200" s="63">
        <v>429.55</v>
      </c>
      <c r="R200" s="75"/>
      <c r="S200" s="57"/>
      <c r="T200" s="57"/>
      <c r="U200" s="57"/>
      <c r="V200" s="57"/>
      <c r="W200" s="75"/>
      <c r="X200" s="57"/>
      <c r="Y200" s="57"/>
      <c r="Z200" s="57"/>
      <c r="AA200" s="58"/>
    </row>
    <row r="201" spans="1:27" s="4" customFormat="1" x14ac:dyDescent="0.15">
      <c r="A201" s="9">
        <v>1995</v>
      </c>
      <c r="B201" s="4">
        <v>12</v>
      </c>
      <c r="C201" s="64"/>
      <c r="D201" s="10"/>
      <c r="E201" s="10"/>
      <c r="F201" s="6"/>
      <c r="G201" s="6"/>
      <c r="H201" s="39">
        <v>1252</v>
      </c>
      <c r="I201" s="40">
        <v>86.5</v>
      </c>
      <c r="J201" s="40">
        <v>1.9</v>
      </c>
      <c r="K201" s="37">
        <v>10.210000000000001</v>
      </c>
      <c r="L201" s="38">
        <v>456.89</v>
      </c>
      <c r="M201" s="64">
        <v>461</v>
      </c>
      <c r="N201" s="65">
        <v>82</v>
      </c>
      <c r="O201" s="65">
        <v>1.9</v>
      </c>
      <c r="P201" s="37">
        <v>10.16</v>
      </c>
      <c r="Q201" s="63">
        <v>430.93</v>
      </c>
      <c r="R201" s="75"/>
      <c r="S201" s="57"/>
      <c r="T201" s="57"/>
      <c r="U201" s="57"/>
      <c r="V201" s="57"/>
      <c r="W201" s="75"/>
      <c r="X201" s="57"/>
      <c r="Y201" s="57"/>
      <c r="Z201" s="57"/>
      <c r="AA201" s="58"/>
    </row>
    <row r="202" spans="1:27" s="4" customFormat="1" x14ac:dyDescent="0.15">
      <c r="A202" s="9">
        <v>1996</v>
      </c>
      <c r="B202" s="4">
        <v>1</v>
      </c>
      <c r="C202" s="64"/>
      <c r="D202" s="10"/>
      <c r="E202" s="10"/>
      <c r="F202" s="6"/>
      <c r="G202" s="6"/>
      <c r="H202" s="39">
        <v>1253</v>
      </c>
      <c r="I202" s="40">
        <v>90.8</v>
      </c>
      <c r="J202" s="40">
        <v>2</v>
      </c>
      <c r="K202" s="37">
        <v>10.130000000000001</v>
      </c>
      <c r="L202" s="38">
        <v>456.3</v>
      </c>
      <c r="M202" s="64">
        <v>463</v>
      </c>
      <c r="N202" s="65">
        <v>84.5</v>
      </c>
      <c r="O202" s="65">
        <v>2</v>
      </c>
      <c r="P202" s="37">
        <v>10.23</v>
      </c>
      <c r="Q202" s="63">
        <v>429.74</v>
      </c>
      <c r="R202" s="75"/>
      <c r="S202" s="57"/>
      <c r="T202" s="57"/>
      <c r="U202" s="57"/>
      <c r="V202" s="57"/>
      <c r="W202" s="75"/>
      <c r="X202" s="57"/>
      <c r="Y202" s="57"/>
      <c r="Z202" s="57"/>
      <c r="AA202" s="58"/>
    </row>
    <row r="203" spans="1:27" s="4" customFormat="1" x14ac:dyDescent="0.15">
      <c r="A203" s="9">
        <v>1996</v>
      </c>
      <c r="B203" s="4">
        <v>2</v>
      </c>
      <c r="C203" s="64"/>
      <c r="D203" s="10"/>
      <c r="E203" s="10"/>
      <c r="F203" s="6"/>
      <c r="G203" s="6"/>
      <c r="H203" s="39">
        <v>1253</v>
      </c>
      <c r="I203" s="40">
        <v>88.3</v>
      </c>
      <c r="J203" s="40">
        <v>2</v>
      </c>
      <c r="K203" s="37">
        <v>10.1</v>
      </c>
      <c r="L203" s="38">
        <v>456.16</v>
      </c>
      <c r="M203" s="64">
        <v>469</v>
      </c>
      <c r="N203" s="65">
        <v>80.8</v>
      </c>
      <c r="O203" s="65">
        <v>1.9</v>
      </c>
      <c r="P203" s="37">
        <v>10.29</v>
      </c>
      <c r="Q203" s="63">
        <v>429.64</v>
      </c>
      <c r="R203" s="75"/>
      <c r="S203" s="57"/>
      <c r="T203" s="57"/>
      <c r="U203" s="57"/>
      <c r="V203" s="57"/>
      <c r="W203" s="75"/>
      <c r="X203" s="57"/>
      <c r="Y203" s="57"/>
      <c r="Z203" s="57"/>
      <c r="AA203" s="58"/>
    </row>
    <row r="204" spans="1:27" s="4" customFormat="1" x14ac:dyDescent="0.15">
      <c r="A204" s="9">
        <v>1996</v>
      </c>
      <c r="B204" s="4">
        <v>3</v>
      </c>
      <c r="C204" s="64"/>
      <c r="D204" s="10"/>
      <c r="E204" s="10"/>
      <c r="F204" s="6"/>
      <c r="G204" s="6"/>
      <c r="H204" s="39">
        <v>1255</v>
      </c>
      <c r="I204" s="40">
        <v>93.8</v>
      </c>
      <c r="J204" s="40">
        <v>2</v>
      </c>
      <c r="K204" s="37">
        <v>9.84</v>
      </c>
      <c r="L204" s="38">
        <v>454.42</v>
      </c>
      <c r="M204" s="64">
        <v>468</v>
      </c>
      <c r="N204" s="65">
        <v>84.1</v>
      </c>
      <c r="O204" s="65">
        <v>1.9</v>
      </c>
      <c r="P204" s="37">
        <v>9.89</v>
      </c>
      <c r="Q204" s="63">
        <v>429.24</v>
      </c>
      <c r="R204" s="75"/>
      <c r="S204" s="57"/>
      <c r="T204" s="57"/>
      <c r="U204" s="57"/>
      <c r="V204" s="57"/>
      <c r="W204" s="75"/>
      <c r="X204" s="57"/>
      <c r="Y204" s="57"/>
      <c r="Z204" s="57"/>
      <c r="AA204" s="58"/>
    </row>
    <row r="205" spans="1:27" s="4" customFormat="1" x14ac:dyDescent="0.15">
      <c r="A205" s="9">
        <v>1996</v>
      </c>
      <c r="B205" s="4">
        <v>4</v>
      </c>
      <c r="C205" s="64"/>
      <c r="D205" s="10"/>
      <c r="E205" s="10"/>
      <c r="F205" s="6"/>
      <c r="G205" s="6"/>
      <c r="H205" s="39">
        <v>1255</v>
      </c>
      <c r="I205" s="40">
        <v>99.9</v>
      </c>
      <c r="J205" s="40">
        <v>2.2000000000000002</v>
      </c>
      <c r="K205" s="37">
        <v>9.9</v>
      </c>
      <c r="L205" s="38">
        <v>454</v>
      </c>
      <c r="M205" s="64">
        <v>469</v>
      </c>
      <c r="N205" s="65">
        <v>94.1</v>
      </c>
      <c r="O205" s="65">
        <v>2.2000000000000002</v>
      </c>
      <c r="P205" s="37">
        <v>9.83</v>
      </c>
      <c r="Q205" s="63">
        <v>427.55</v>
      </c>
      <c r="R205" s="75"/>
      <c r="S205" s="57"/>
      <c r="T205" s="57"/>
      <c r="U205" s="57"/>
      <c r="V205" s="57"/>
      <c r="W205" s="75"/>
      <c r="X205" s="57"/>
      <c r="Y205" s="57"/>
      <c r="Z205" s="57"/>
      <c r="AA205" s="58"/>
    </row>
    <row r="206" spans="1:27" s="4" customFormat="1" x14ac:dyDescent="0.15">
      <c r="A206" s="9">
        <v>1996</v>
      </c>
      <c r="B206" s="4">
        <v>5</v>
      </c>
      <c r="C206" s="64"/>
      <c r="D206" s="10"/>
      <c r="E206" s="10"/>
      <c r="F206" s="6"/>
      <c r="G206" s="6"/>
      <c r="H206" s="39">
        <v>1255</v>
      </c>
      <c r="I206" s="40">
        <v>93.8</v>
      </c>
      <c r="J206" s="40">
        <v>2.1</v>
      </c>
      <c r="K206" s="37">
        <v>10.36</v>
      </c>
      <c r="L206" s="38">
        <v>454.24</v>
      </c>
      <c r="M206" s="64">
        <v>469</v>
      </c>
      <c r="N206" s="65">
        <v>95.2</v>
      </c>
      <c r="O206" s="65">
        <v>2.1</v>
      </c>
      <c r="P206" s="37">
        <v>9.6199999999999992</v>
      </c>
      <c r="Q206" s="63">
        <v>427.03</v>
      </c>
      <c r="R206" s="75"/>
      <c r="S206" s="57"/>
      <c r="T206" s="57"/>
      <c r="U206" s="57"/>
      <c r="V206" s="57"/>
      <c r="W206" s="75"/>
      <c r="X206" s="57"/>
      <c r="Y206" s="57"/>
      <c r="Z206" s="57"/>
      <c r="AA206" s="58"/>
    </row>
    <row r="207" spans="1:27" s="4" customFormat="1" x14ac:dyDescent="0.15">
      <c r="A207" s="9">
        <v>1996</v>
      </c>
      <c r="B207" s="4">
        <v>6</v>
      </c>
      <c r="C207" s="64"/>
      <c r="D207" s="10"/>
      <c r="E207" s="10"/>
      <c r="F207" s="6"/>
      <c r="G207" s="6"/>
      <c r="H207" s="39">
        <v>1254</v>
      </c>
      <c r="I207" s="40">
        <v>99.8</v>
      </c>
      <c r="J207" s="40">
        <v>2.1</v>
      </c>
      <c r="K207" s="37">
        <v>9.86</v>
      </c>
      <c r="L207" s="38">
        <v>458.88</v>
      </c>
      <c r="M207" s="64">
        <v>468</v>
      </c>
      <c r="N207" s="65">
        <v>78</v>
      </c>
      <c r="O207" s="65">
        <v>2.1</v>
      </c>
      <c r="P207" s="37">
        <v>11.83</v>
      </c>
      <c r="Q207" s="63">
        <v>442.89</v>
      </c>
      <c r="R207" s="75"/>
      <c r="S207" s="57"/>
      <c r="T207" s="57"/>
      <c r="U207" s="57"/>
      <c r="V207" s="57"/>
      <c r="W207" s="75"/>
      <c r="X207" s="57"/>
      <c r="Y207" s="57"/>
      <c r="Z207" s="57"/>
      <c r="AA207" s="58"/>
    </row>
    <row r="208" spans="1:27" s="4" customFormat="1" x14ac:dyDescent="0.15">
      <c r="A208" s="9">
        <v>1996</v>
      </c>
      <c r="B208" s="4">
        <v>7</v>
      </c>
      <c r="C208" s="64"/>
      <c r="D208" s="10"/>
      <c r="E208" s="10"/>
      <c r="F208" s="6"/>
      <c r="G208" s="6"/>
      <c r="H208" s="39">
        <v>1254</v>
      </c>
      <c r="I208" s="40">
        <v>92.3</v>
      </c>
      <c r="J208" s="40">
        <v>2</v>
      </c>
      <c r="K208" s="37">
        <v>9.81</v>
      </c>
      <c r="L208" s="38">
        <v>457.37</v>
      </c>
      <c r="M208" s="64">
        <v>471</v>
      </c>
      <c r="N208" s="65">
        <v>72.5</v>
      </c>
      <c r="O208" s="65">
        <v>2</v>
      </c>
      <c r="P208" s="37">
        <v>12.06</v>
      </c>
      <c r="Q208" s="63">
        <v>445.75</v>
      </c>
      <c r="R208" s="75"/>
      <c r="S208" s="57"/>
      <c r="T208" s="57"/>
      <c r="U208" s="57"/>
      <c r="V208" s="57"/>
      <c r="W208" s="75"/>
      <c r="X208" s="57"/>
      <c r="Y208" s="57"/>
      <c r="Z208" s="57"/>
      <c r="AA208" s="58"/>
    </row>
    <row r="209" spans="1:27" s="4" customFormat="1" x14ac:dyDescent="0.15">
      <c r="A209" s="9">
        <v>1996</v>
      </c>
      <c r="B209" s="4">
        <v>8</v>
      </c>
      <c r="C209" s="64"/>
      <c r="D209" s="10"/>
      <c r="E209" s="10"/>
      <c r="F209" s="6"/>
      <c r="G209" s="6"/>
      <c r="H209" s="39">
        <v>1255</v>
      </c>
      <c r="I209" s="40">
        <v>89.9</v>
      </c>
      <c r="J209" s="40">
        <v>1.9</v>
      </c>
      <c r="K209" s="37">
        <v>9.77</v>
      </c>
      <c r="L209" s="38">
        <v>455.75</v>
      </c>
      <c r="M209" s="64">
        <v>472</v>
      </c>
      <c r="N209" s="65">
        <v>74.099999999999994</v>
      </c>
      <c r="O209" s="65">
        <v>1.9</v>
      </c>
      <c r="P209" s="37">
        <v>10.9</v>
      </c>
      <c r="Q209" s="63">
        <v>423.57</v>
      </c>
      <c r="R209" s="75"/>
      <c r="S209" s="57"/>
      <c r="T209" s="57"/>
      <c r="U209" s="57"/>
      <c r="V209" s="57"/>
      <c r="W209" s="75"/>
      <c r="X209" s="57"/>
      <c r="Y209" s="57"/>
      <c r="Z209" s="57"/>
      <c r="AA209" s="58"/>
    </row>
    <row r="210" spans="1:27" s="4" customFormat="1" x14ac:dyDescent="0.15">
      <c r="A210" s="9">
        <v>1996</v>
      </c>
      <c r="B210" s="4">
        <v>9</v>
      </c>
      <c r="C210" s="64"/>
      <c r="D210" s="10"/>
      <c r="E210" s="10"/>
      <c r="F210" s="6"/>
      <c r="G210" s="6"/>
      <c r="H210" s="39">
        <v>1280</v>
      </c>
      <c r="I210" s="40">
        <v>90.4</v>
      </c>
      <c r="J210" s="40">
        <v>2</v>
      </c>
      <c r="K210" s="37">
        <v>10.130000000000001</v>
      </c>
      <c r="L210" s="38">
        <v>455.7</v>
      </c>
      <c r="M210" s="64">
        <v>459</v>
      </c>
      <c r="N210" s="65">
        <v>74.7</v>
      </c>
      <c r="O210" s="65">
        <v>1.9</v>
      </c>
      <c r="P210" s="37">
        <v>10.96</v>
      </c>
      <c r="Q210" s="63">
        <v>423.81</v>
      </c>
      <c r="R210" s="75"/>
      <c r="S210" s="57"/>
      <c r="T210" s="57"/>
      <c r="U210" s="57"/>
      <c r="V210" s="57"/>
      <c r="W210" s="75"/>
      <c r="X210" s="57"/>
      <c r="Y210" s="57"/>
      <c r="Z210" s="57"/>
      <c r="AA210" s="58"/>
    </row>
    <row r="211" spans="1:27" s="4" customFormat="1" x14ac:dyDescent="0.15">
      <c r="A211" s="9">
        <v>1996</v>
      </c>
      <c r="B211" s="4">
        <v>10</v>
      </c>
      <c r="C211" s="64"/>
      <c r="D211" s="10"/>
      <c r="E211" s="10"/>
      <c r="F211" s="6"/>
      <c r="G211" s="6"/>
      <c r="H211" s="39">
        <v>1283</v>
      </c>
      <c r="I211" s="40">
        <v>86.5</v>
      </c>
      <c r="J211" s="40">
        <v>1.9</v>
      </c>
      <c r="K211" s="37">
        <v>10.09</v>
      </c>
      <c r="L211" s="38">
        <v>454.21</v>
      </c>
      <c r="M211" s="64">
        <v>459</v>
      </c>
      <c r="N211" s="65">
        <v>70.099999999999994</v>
      </c>
      <c r="O211" s="65">
        <v>1.9</v>
      </c>
      <c r="P211" s="37">
        <v>11.39</v>
      </c>
      <c r="Q211" s="63">
        <v>424.2</v>
      </c>
      <c r="R211" s="75"/>
      <c r="S211" s="57"/>
      <c r="T211" s="57"/>
      <c r="U211" s="57"/>
      <c r="V211" s="57"/>
      <c r="W211" s="75"/>
      <c r="X211" s="57"/>
      <c r="Y211" s="57"/>
      <c r="Z211" s="57"/>
      <c r="AA211" s="58"/>
    </row>
    <row r="212" spans="1:27" s="4" customFormat="1" x14ac:dyDescent="0.15">
      <c r="A212" s="9">
        <v>1996</v>
      </c>
      <c r="B212" s="4">
        <v>11</v>
      </c>
      <c r="C212" s="64"/>
      <c r="D212" s="10"/>
      <c r="E212" s="10"/>
      <c r="F212" s="6"/>
      <c r="G212" s="6"/>
      <c r="H212" s="39">
        <v>1286</v>
      </c>
      <c r="I212" s="40">
        <v>85.3</v>
      </c>
      <c r="J212" s="40">
        <v>1.9</v>
      </c>
      <c r="K212" s="37">
        <v>10.09</v>
      </c>
      <c r="L212" s="38">
        <v>453.42</v>
      </c>
      <c r="M212" s="64">
        <v>462</v>
      </c>
      <c r="N212" s="65">
        <v>64.7</v>
      </c>
      <c r="O212" s="65">
        <v>1.8</v>
      </c>
      <c r="P212" s="37">
        <v>11.93</v>
      </c>
      <c r="Q212" s="63">
        <v>428.76</v>
      </c>
      <c r="R212" s="75"/>
      <c r="S212" s="57"/>
      <c r="T212" s="57"/>
      <c r="U212" s="57"/>
      <c r="V212" s="57"/>
      <c r="W212" s="75"/>
      <c r="X212" s="57"/>
      <c r="Y212" s="57"/>
      <c r="Z212" s="57"/>
      <c r="AA212" s="58"/>
    </row>
    <row r="213" spans="1:27" s="4" customFormat="1" x14ac:dyDescent="0.15">
      <c r="A213" s="9">
        <v>1996</v>
      </c>
      <c r="B213" s="4">
        <v>12</v>
      </c>
      <c r="C213" s="64"/>
      <c r="D213" s="10"/>
      <c r="E213" s="10"/>
      <c r="F213" s="6"/>
      <c r="G213" s="6"/>
      <c r="H213" s="39">
        <v>1293</v>
      </c>
      <c r="I213" s="40">
        <v>79.3</v>
      </c>
      <c r="J213" s="40">
        <v>1.8</v>
      </c>
      <c r="K213" s="37">
        <v>10.09</v>
      </c>
      <c r="L213" s="38">
        <v>454.28</v>
      </c>
      <c r="M213" s="64">
        <v>472</v>
      </c>
      <c r="N213" s="65">
        <v>55.2</v>
      </c>
      <c r="O213" s="65">
        <v>1.7</v>
      </c>
      <c r="P213" s="37">
        <v>13.39</v>
      </c>
      <c r="Q213" s="63">
        <v>438.36</v>
      </c>
      <c r="R213" s="75"/>
      <c r="S213" s="57"/>
      <c r="T213" s="57"/>
      <c r="U213" s="57"/>
      <c r="V213" s="57"/>
      <c r="W213" s="75"/>
      <c r="X213" s="57"/>
      <c r="Y213" s="57"/>
      <c r="Z213" s="57"/>
      <c r="AA213" s="58"/>
    </row>
    <row r="214" spans="1:27" s="4" customFormat="1" x14ac:dyDescent="0.15">
      <c r="A214" s="9">
        <v>1997</v>
      </c>
      <c r="B214" s="4">
        <v>1</v>
      </c>
      <c r="C214" s="64"/>
      <c r="D214" s="10"/>
      <c r="E214" s="10"/>
      <c r="F214" s="6"/>
      <c r="G214" s="6"/>
      <c r="H214" s="39">
        <v>1292</v>
      </c>
      <c r="I214" s="40">
        <v>74.7</v>
      </c>
      <c r="J214" s="40">
        <v>1.7</v>
      </c>
      <c r="K214" s="37">
        <v>10.16</v>
      </c>
      <c r="L214" s="38">
        <v>452.35</v>
      </c>
      <c r="M214" s="64">
        <v>473</v>
      </c>
      <c r="N214" s="65">
        <v>51.5</v>
      </c>
      <c r="O214" s="65">
        <v>1.6</v>
      </c>
      <c r="P214" s="37">
        <v>13.62</v>
      </c>
      <c r="Q214" s="63">
        <v>438.98</v>
      </c>
      <c r="R214" s="75"/>
      <c r="S214" s="57"/>
      <c r="T214" s="57"/>
      <c r="U214" s="57"/>
      <c r="V214" s="57"/>
      <c r="W214" s="75"/>
      <c r="X214" s="57"/>
      <c r="Y214" s="57"/>
      <c r="Z214" s="57"/>
      <c r="AA214" s="58"/>
    </row>
    <row r="215" spans="1:27" s="4" customFormat="1" x14ac:dyDescent="0.15">
      <c r="A215" s="9">
        <v>1997</v>
      </c>
      <c r="B215" s="4">
        <v>2</v>
      </c>
      <c r="C215" s="64"/>
      <c r="D215" s="10"/>
      <c r="E215" s="10"/>
      <c r="F215" s="6"/>
      <c r="G215" s="6"/>
      <c r="H215" s="39">
        <v>1291</v>
      </c>
      <c r="I215" s="40">
        <v>76.099999999999994</v>
      </c>
      <c r="J215" s="40">
        <v>1.7</v>
      </c>
      <c r="K215" s="37">
        <v>9.94</v>
      </c>
      <c r="L215" s="38">
        <v>450.22</v>
      </c>
      <c r="M215" s="64">
        <v>479</v>
      </c>
      <c r="N215" s="65">
        <v>49.8</v>
      </c>
      <c r="O215" s="65">
        <v>1.6</v>
      </c>
      <c r="P215" s="37">
        <v>14.06</v>
      </c>
      <c r="Q215" s="63">
        <v>440.41</v>
      </c>
      <c r="R215" s="75"/>
      <c r="S215" s="57"/>
      <c r="T215" s="57"/>
      <c r="U215" s="57"/>
      <c r="V215" s="57"/>
      <c r="W215" s="75"/>
      <c r="X215" s="57"/>
      <c r="Y215" s="57"/>
      <c r="Z215" s="57"/>
      <c r="AA215" s="58"/>
    </row>
    <row r="216" spans="1:27" s="4" customFormat="1" x14ac:dyDescent="0.15">
      <c r="A216" s="9">
        <v>1997</v>
      </c>
      <c r="B216" s="4">
        <v>3</v>
      </c>
      <c r="C216" s="64"/>
      <c r="D216" s="10"/>
      <c r="E216" s="10"/>
      <c r="F216" s="6"/>
      <c r="G216" s="6"/>
      <c r="H216" s="39">
        <v>1291</v>
      </c>
      <c r="I216" s="40">
        <v>72.3</v>
      </c>
      <c r="J216" s="40">
        <v>1.6</v>
      </c>
      <c r="K216" s="37">
        <v>10.130000000000001</v>
      </c>
      <c r="L216" s="38">
        <v>449.68</v>
      </c>
      <c r="M216" s="64">
        <v>485</v>
      </c>
      <c r="N216" s="65">
        <v>47.9</v>
      </c>
      <c r="O216" s="65">
        <v>1.5</v>
      </c>
      <c r="P216" s="37">
        <v>13.9</v>
      </c>
      <c r="Q216" s="63">
        <v>443.53</v>
      </c>
      <c r="R216" s="75"/>
      <c r="S216" s="57"/>
      <c r="T216" s="57"/>
      <c r="U216" s="57"/>
      <c r="V216" s="57"/>
      <c r="W216" s="75"/>
      <c r="X216" s="57"/>
      <c r="Y216" s="57"/>
      <c r="Z216" s="57"/>
      <c r="AA216" s="58"/>
    </row>
    <row r="217" spans="1:27" s="4" customFormat="1" x14ac:dyDescent="0.15">
      <c r="A217" s="9">
        <v>1997</v>
      </c>
      <c r="B217" s="4">
        <v>4</v>
      </c>
      <c r="C217" s="64"/>
      <c r="D217" s="10"/>
      <c r="E217" s="10"/>
      <c r="F217" s="6"/>
      <c r="G217" s="6"/>
      <c r="H217" s="39">
        <v>1291</v>
      </c>
      <c r="I217" s="40">
        <v>74.900000000000006</v>
      </c>
      <c r="J217" s="40">
        <v>1.7</v>
      </c>
      <c r="K217" s="37">
        <v>10.17</v>
      </c>
      <c r="L217" s="38">
        <v>449.65</v>
      </c>
      <c r="M217" s="64">
        <v>489</v>
      </c>
      <c r="N217" s="65">
        <v>47</v>
      </c>
      <c r="O217" s="65">
        <v>1.5</v>
      </c>
      <c r="P217" s="37">
        <v>14.24</v>
      </c>
      <c r="Q217" s="63">
        <v>444.22</v>
      </c>
      <c r="R217" s="75"/>
      <c r="S217" s="57"/>
      <c r="T217" s="57"/>
      <c r="U217" s="57"/>
      <c r="V217" s="57"/>
      <c r="W217" s="75"/>
      <c r="X217" s="57"/>
      <c r="Y217" s="57"/>
      <c r="Z217" s="57"/>
      <c r="AA217" s="58"/>
    </row>
    <row r="218" spans="1:27" s="4" customFormat="1" x14ac:dyDescent="0.15">
      <c r="A218" s="9">
        <v>1997</v>
      </c>
      <c r="B218" s="4">
        <v>5</v>
      </c>
      <c r="C218" s="64"/>
      <c r="D218" s="10"/>
      <c r="E218" s="10"/>
      <c r="F218" s="6"/>
      <c r="G218" s="6"/>
      <c r="H218" s="39">
        <v>1292</v>
      </c>
      <c r="I218" s="40">
        <v>78.599999999999994</v>
      </c>
      <c r="J218" s="40">
        <v>1.8</v>
      </c>
      <c r="K218" s="37">
        <v>10.199999999999999</v>
      </c>
      <c r="L218" s="38">
        <v>450.89</v>
      </c>
      <c r="M218" s="64">
        <v>489</v>
      </c>
      <c r="N218" s="65">
        <v>51.6</v>
      </c>
      <c r="O218" s="65">
        <v>1.6</v>
      </c>
      <c r="P218" s="37">
        <v>13.67</v>
      </c>
      <c r="Q218" s="63">
        <v>442.44</v>
      </c>
      <c r="R218" s="75"/>
      <c r="S218" s="57"/>
      <c r="T218" s="57"/>
      <c r="U218" s="57"/>
      <c r="V218" s="57"/>
      <c r="W218" s="75"/>
      <c r="X218" s="57"/>
      <c r="Y218" s="57"/>
      <c r="Z218" s="57"/>
      <c r="AA218" s="58"/>
    </row>
    <row r="219" spans="1:27" s="4" customFormat="1" x14ac:dyDescent="0.15">
      <c r="A219" s="9">
        <v>1997</v>
      </c>
      <c r="B219" s="4">
        <v>6</v>
      </c>
      <c r="C219" s="64"/>
      <c r="D219" s="10"/>
      <c r="E219" s="10"/>
      <c r="F219" s="6"/>
      <c r="G219" s="6"/>
      <c r="H219" s="39">
        <v>1295</v>
      </c>
      <c r="I219" s="40">
        <v>58.1</v>
      </c>
      <c r="J219" s="40">
        <v>1.8</v>
      </c>
      <c r="K219" s="37">
        <v>14.04</v>
      </c>
      <c r="L219" s="38">
        <v>462.12</v>
      </c>
      <c r="M219" s="64">
        <v>486</v>
      </c>
      <c r="N219" s="65">
        <v>44.7</v>
      </c>
      <c r="O219" s="65">
        <v>1.6</v>
      </c>
      <c r="P219" s="37">
        <v>16.3</v>
      </c>
      <c r="Q219" s="63">
        <v>459.39</v>
      </c>
      <c r="R219" s="75"/>
      <c r="S219" s="57"/>
      <c r="T219" s="57"/>
      <c r="U219" s="57"/>
      <c r="V219" s="57"/>
      <c r="W219" s="75"/>
      <c r="X219" s="57"/>
      <c r="Y219" s="57"/>
      <c r="Z219" s="57"/>
      <c r="AA219" s="58"/>
    </row>
    <row r="220" spans="1:27" s="4" customFormat="1" x14ac:dyDescent="0.15">
      <c r="A220" s="9">
        <v>1997</v>
      </c>
      <c r="B220" s="4">
        <v>7</v>
      </c>
      <c r="C220" s="64"/>
      <c r="D220" s="10"/>
      <c r="E220" s="10"/>
      <c r="F220" s="6"/>
      <c r="G220" s="6"/>
      <c r="H220" s="39">
        <v>1295</v>
      </c>
      <c r="I220" s="40">
        <v>56.8</v>
      </c>
      <c r="J220" s="40">
        <v>1.7</v>
      </c>
      <c r="K220" s="37">
        <v>14.1</v>
      </c>
      <c r="L220" s="38">
        <v>461.9</v>
      </c>
      <c r="M220" s="64">
        <v>488</v>
      </c>
      <c r="N220" s="65">
        <v>42.4</v>
      </c>
      <c r="O220" s="65">
        <v>1.5</v>
      </c>
      <c r="P220" s="37">
        <v>16.18</v>
      </c>
      <c r="Q220" s="63">
        <v>457.3</v>
      </c>
      <c r="R220" s="75"/>
      <c r="S220" s="57"/>
      <c r="T220" s="57"/>
      <c r="U220" s="57"/>
      <c r="V220" s="57"/>
      <c r="W220" s="75"/>
      <c r="X220" s="57"/>
      <c r="Y220" s="57"/>
      <c r="Z220" s="57"/>
      <c r="AA220" s="58"/>
    </row>
    <row r="221" spans="1:27" s="4" customFormat="1" x14ac:dyDescent="0.15">
      <c r="A221" s="9">
        <v>1997</v>
      </c>
      <c r="B221" s="4">
        <v>8</v>
      </c>
      <c r="C221" s="64"/>
      <c r="D221" s="10"/>
      <c r="E221" s="10"/>
      <c r="F221" s="6"/>
      <c r="G221" s="6"/>
      <c r="H221" s="39">
        <v>1299</v>
      </c>
      <c r="I221" s="40">
        <v>52.2</v>
      </c>
      <c r="J221" s="40">
        <v>1.6</v>
      </c>
      <c r="K221" s="37">
        <v>13.9</v>
      </c>
      <c r="L221" s="38">
        <v>458.23</v>
      </c>
      <c r="M221" s="64">
        <v>489</v>
      </c>
      <c r="N221" s="65">
        <v>39</v>
      </c>
      <c r="O221" s="65">
        <v>1.4</v>
      </c>
      <c r="P221" s="37">
        <v>15.33</v>
      </c>
      <c r="Q221" s="63">
        <v>440.7</v>
      </c>
      <c r="R221" s="75"/>
      <c r="S221" s="57"/>
      <c r="T221" s="57"/>
      <c r="U221" s="57"/>
      <c r="V221" s="57"/>
      <c r="W221" s="75"/>
      <c r="X221" s="57"/>
      <c r="Y221" s="57"/>
      <c r="Z221" s="57"/>
      <c r="AA221" s="58"/>
    </row>
    <row r="222" spans="1:27" s="4" customFormat="1" x14ac:dyDescent="0.15">
      <c r="A222" s="9">
        <v>1997</v>
      </c>
      <c r="B222" s="4">
        <v>9</v>
      </c>
      <c r="C222" s="64"/>
      <c r="D222" s="10"/>
      <c r="E222" s="10"/>
      <c r="F222" s="6"/>
      <c r="G222" s="6"/>
      <c r="H222" s="39">
        <v>1322</v>
      </c>
      <c r="I222" s="40">
        <v>46.6</v>
      </c>
      <c r="J222" s="40">
        <v>1.5</v>
      </c>
      <c r="K222" s="37">
        <v>14.38</v>
      </c>
      <c r="L222" s="38">
        <v>457.19</v>
      </c>
      <c r="M222" s="64">
        <v>473</v>
      </c>
      <c r="N222" s="65">
        <v>35.700000000000003</v>
      </c>
      <c r="O222" s="65">
        <v>1.2</v>
      </c>
      <c r="P222" s="37">
        <v>14.95</v>
      </c>
      <c r="Q222" s="63">
        <v>440.76</v>
      </c>
      <c r="R222" s="75"/>
      <c r="S222" s="57"/>
      <c r="T222" s="57"/>
      <c r="U222" s="57"/>
      <c r="V222" s="57"/>
      <c r="W222" s="75"/>
      <c r="X222" s="57"/>
      <c r="Y222" s="57"/>
      <c r="Z222" s="57"/>
      <c r="AA222" s="58"/>
    </row>
    <row r="223" spans="1:27" s="4" customFormat="1" x14ac:dyDescent="0.15">
      <c r="A223" s="9">
        <v>1997</v>
      </c>
      <c r="B223" s="4">
        <v>10</v>
      </c>
      <c r="C223" s="64"/>
      <c r="D223" s="10"/>
      <c r="E223" s="10"/>
      <c r="F223" s="6"/>
      <c r="G223" s="6"/>
      <c r="H223" s="39">
        <v>1323</v>
      </c>
      <c r="I223" s="40">
        <v>45.3</v>
      </c>
      <c r="J223" s="40">
        <v>1.4</v>
      </c>
      <c r="K223" s="37">
        <v>14.35</v>
      </c>
      <c r="L223" s="38">
        <v>456.85</v>
      </c>
      <c r="M223" s="64">
        <v>475</v>
      </c>
      <c r="N223" s="65">
        <v>34.299999999999997</v>
      </c>
      <c r="O223" s="65">
        <v>1.2</v>
      </c>
      <c r="P223" s="37">
        <v>15.01</v>
      </c>
      <c r="Q223" s="63">
        <v>439</v>
      </c>
      <c r="R223" s="75"/>
      <c r="S223" s="57"/>
      <c r="T223" s="57"/>
      <c r="U223" s="57"/>
      <c r="V223" s="57"/>
      <c r="W223" s="75"/>
      <c r="X223" s="57"/>
      <c r="Y223" s="57"/>
      <c r="Z223" s="57"/>
      <c r="AA223" s="58"/>
    </row>
    <row r="224" spans="1:27" s="4" customFormat="1" x14ac:dyDescent="0.15">
      <c r="A224" s="9">
        <v>1997</v>
      </c>
      <c r="B224" s="4">
        <v>11</v>
      </c>
      <c r="C224" s="64"/>
      <c r="D224" s="10"/>
      <c r="E224" s="10"/>
      <c r="F224" s="6"/>
      <c r="G224" s="6"/>
      <c r="H224" s="39">
        <v>1325</v>
      </c>
      <c r="I224" s="40">
        <v>42.5</v>
      </c>
      <c r="J224" s="40">
        <v>1.3</v>
      </c>
      <c r="K224" s="37">
        <v>14.36</v>
      </c>
      <c r="L224" s="38">
        <v>456.87</v>
      </c>
      <c r="M224" s="64">
        <v>478</v>
      </c>
      <c r="N224" s="65">
        <v>30.7</v>
      </c>
      <c r="O224" s="65">
        <v>1.1000000000000001</v>
      </c>
      <c r="P224" s="37">
        <v>15.11</v>
      </c>
      <c r="Q224" s="63">
        <v>438.93</v>
      </c>
      <c r="R224" s="75"/>
      <c r="S224" s="57"/>
      <c r="T224" s="57"/>
      <c r="U224" s="57"/>
      <c r="V224" s="57"/>
      <c r="W224" s="75"/>
      <c r="X224" s="57"/>
      <c r="Y224" s="57"/>
      <c r="Z224" s="57"/>
      <c r="AA224" s="58"/>
    </row>
    <row r="225" spans="1:27" s="4" customFormat="1" x14ac:dyDescent="0.15">
      <c r="A225" s="9">
        <v>1997</v>
      </c>
      <c r="B225" s="4">
        <v>12</v>
      </c>
      <c r="C225" s="64"/>
      <c r="D225" s="10"/>
      <c r="E225" s="10"/>
      <c r="F225" s="6"/>
      <c r="G225" s="6"/>
      <c r="H225" s="39">
        <v>1324</v>
      </c>
      <c r="I225" s="40">
        <v>37.6</v>
      </c>
      <c r="J225" s="40">
        <v>1.2</v>
      </c>
      <c r="K225" s="37">
        <v>14.56</v>
      </c>
      <c r="L225" s="38">
        <v>456.86</v>
      </c>
      <c r="M225" s="64">
        <v>478</v>
      </c>
      <c r="N225" s="65">
        <v>28.5</v>
      </c>
      <c r="O225" s="65">
        <v>1</v>
      </c>
      <c r="P225" s="37">
        <v>14.68</v>
      </c>
      <c r="Q225" s="63">
        <v>438.86</v>
      </c>
      <c r="R225" s="75"/>
      <c r="S225" s="57"/>
      <c r="T225" s="57"/>
      <c r="U225" s="57"/>
      <c r="V225" s="57"/>
      <c r="W225" s="75"/>
      <c r="X225" s="57"/>
      <c r="Y225" s="57"/>
      <c r="Z225" s="57"/>
      <c r="AA225" s="58"/>
    </row>
    <row r="226" spans="1:27" s="4" customFormat="1" x14ac:dyDescent="0.15">
      <c r="A226" s="9">
        <v>1998</v>
      </c>
      <c r="B226" s="4">
        <v>1</v>
      </c>
      <c r="C226" s="64"/>
      <c r="D226" s="10"/>
      <c r="E226" s="10"/>
      <c r="F226" s="6"/>
      <c r="G226" s="6"/>
      <c r="H226" s="39">
        <v>1325</v>
      </c>
      <c r="I226" s="40">
        <v>42.4</v>
      </c>
      <c r="J226" s="40">
        <v>1.3</v>
      </c>
      <c r="K226" s="37">
        <v>14.55</v>
      </c>
      <c r="L226" s="38">
        <v>456.87</v>
      </c>
      <c r="M226" s="64">
        <v>479</v>
      </c>
      <c r="N226" s="65">
        <v>32.9</v>
      </c>
      <c r="O226" s="65">
        <v>1.1000000000000001</v>
      </c>
      <c r="P226" s="37">
        <v>14.65</v>
      </c>
      <c r="Q226" s="63">
        <v>438.93</v>
      </c>
      <c r="R226" s="75"/>
      <c r="S226" s="57"/>
      <c r="T226" s="57"/>
      <c r="U226" s="57"/>
      <c r="V226" s="57"/>
      <c r="W226" s="75"/>
      <c r="X226" s="57"/>
      <c r="Y226" s="57"/>
      <c r="Z226" s="57"/>
      <c r="AA226" s="58"/>
    </row>
    <row r="227" spans="1:27" s="4" customFormat="1" x14ac:dyDescent="0.15">
      <c r="A227" s="9">
        <v>1998</v>
      </c>
      <c r="B227" s="4">
        <v>2</v>
      </c>
      <c r="C227" s="64"/>
      <c r="D227" s="10"/>
      <c r="E227" s="10"/>
      <c r="F227" s="6"/>
      <c r="G227" s="6"/>
      <c r="H227" s="39">
        <v>1326</v>
      </c>
      <c r="I227" s="40">
        <v>42.9</v>
      </c>
      <c r="J227" s="40">
        <v>1.4</v>
      </c>
      <c r="K227" s="37">
        <v>14.64</v>
      </c>
      <c r="L227" s="38">
        <v>456.62</v>
      </c>
      <c r="M227" s="64">
        <v>482</v>
      </c>
      <c r="N227" s="65">
        <v>33.6</v>
      </c>
      <c r="O227" s="65">
        <v>1.1000000000000001</v>
      </c>
      <c r="P227" s="37">
        <v>14.43</v>
      </c>
      <c r="Q227" s="63">
        <v>437.46</v>
      </c>
      <c r="R227" s="75"/>
      <c r="S227" s="57"/>
      <c r="T227" s="57"/>
      <c r="U227" s="57"/>
      <c r="V227" s="57"/>
      <c r="W227" s="75"/>
      <c r="X227" s="57"/>
      <c r="Y227" s="57"/>
      <c r="Z227" s="57"/>
      <c r="AA227" s="58"/>
    </row>
    <row r="228" spans="1:27" s="4" customFormat="1" x14ac:dyDescent="0.15">
      <c r="A228" s="9">
        <v>1998</v>
      </c>
      <c r="B228" s="4">
        <v>3</v>
      </c>
      <c r="C228" s="64"/>
      <c r="D228" s="10"/>
      <c r="E228" s="10"/>
      <c r="F228" s="6"/>
      <c r="G228" s="6"/>
      <c r="H228" s="39">
        <v>1326</v>
      </c>
      <c r="I228" s="40">
        <v>43.1</v>
      </c>
      <c r="J228" s="40">
        <v>1.4</v>
      </c>
      <c r="K228" s="37">
        <v>14.43</v>
      </c>
      <c r="L228" s="38">
        <v>456.95</v>
      </c>
      <c r="M228" s="64">
        <v>481</v>
      </c>
      <c r="N228" s="65">
        <v>30.9</v>
      </c>
      <c r="O228" s="65">
        <v>1.1000000000000001</v>
      </c>
      <c r="P228" s="37">
        <v>15.12</v>
      </c>
      <c r="Q228" s="63">
        <v>437.33</v>
      </c>
      <c r="R228" s="75"/>
      <c r="S228" s="57"/>
      <c r="T228" s="57"/>
      <c r="U228" s="57"/>
      <c r="V228" s="57"/>
      <c r="W228" s="75"/>
      <c r="X228" s="57"/>
      <c r="Y228" s="57"/>
      <c r="Z228" s="57"/>
      <c r="AA228" s="58"/>
    </row>
    <row r="229" spans="1:27" s="4" customFormat="1" x14ac:dyDescent="0.15">
      <c r="A229" s="9">
        <v>1998</v>
      </c>
      <c r="B229" s="4">
        <v>4</v>
      </c>
      <c r="C229" s="64"/>
      <c r="D229" s="10"/>
      <c r="E229" s="10"/>
      <c r="F229" s="6"/>
      <c r="G229" s="6"/>
      <c r="H229" s="39">
        <v>1327</v>
      </c>
      <c r="I229" s="40">
        <v>42.1</v>
      </c>
      <c r="J229" s="40">
        <v>1.3</v>
      </c>
      <c r="K229" s="37">
        <v>14.34</v>
      </c>
      <c r="L229" s="38">
        <v>457.13</v>
      </c>
      <c r="M229" s="64">
        <v>485</v>
      </c>
      <c r="N229" s="65">
        <v>28.9</v>
      </c>
      <c r="O229" s="65">
        <v>1</v>
      </c>
      <c r="P229" s="37">
        <v>15.73</v>
      </c>
      <c r="Q229" s="63">
        <v>439.82</v>
      </c>
      <c r="R229" s="75"/>
      <c r="S229" s="57"/>
      <c r="T229" s="57"/>
      <c r="U229" s="57"/>
      <c r="V229" s="57"/>
      <c r="W229" s="75"/>
      <c r="X229" s="57"/>
      <c r="Y229" s="57"/>
      <c r="Z229" s="57"/>
      <c r="AA229" s="58"/>
    </row>
    <row r="230" spans="1:27" s="4" customFormat="1" x14ac:dyDescent="0.15">
      <c r="A230" s="9">
        <v>1998</v>
      </c>
      <c r="B230" s="4">
        <v>5</v>
      </c>
      <c r="C230" s="64"/>
      <c r="D230" s="10"/>
      <c r="E230" s="10"/>
      <c r="F230" s="6"/>
      <c r="G230" s="6"/>
      <c r="H230" s="39">
        <v>1327</v>
      </c>
      <c r="I230" s="40">
        <v>44.7</v>
      </c>
      <c r="J230" s="40">
        <v>1.3</v>
      </c>
      <c r="K230" s="37">
        <v>13.61</v>
      </c>
      <c r="L230" s="38">
        <v>455.52</v>
      </c>
      <c r="M230" s="64">
        <v>484</v>
      </c>
      <c r="N230" s="65">
        <v>28.8</v>
      </c>
      <c r="O230" s="65">
        <v>1</v>
      </c>
      <c r="P230" s="37">
        <v>15.72</v>
      </c>
      <c r="Q230" s="63">
        <v>440.89</v>
      </c>
      <c r="R230" s="75"/>
      <c r="S230" s="57"/>
      <c r="T230" s="57"/>
      <c r="U230" s="57"/>
      <c r="V230" s="57"/>
      <c r="W230" s="75"/>
      <c r="X230" s="57"/>
      <c r="Y230" s="57"/>
      <c r="Z230" s="57"/>
      <c r="AA230" s="58"/>
    </row>
    <row r="231" spans="1:27" s="4" customFormat="1" x14ac:dyDescent="0.15">
      <c r="A231" s="9">
        <v>1998</v>
      </c>
      <c r="B231" s="4">
        <v>6</v>
      </c>
      <c r="C231" s="64"/>
      <c r="D231" s="10"/>
      <c r="E231" s="10"/>
      <c r="F231" s="6"/>
      <c r="G231" s="6"/>
      <c r="H231" s="39">
        <v>1331</v>
      </c>
      <c r="I231" s="40">
        <v>115.5</v>
      </c>
      <c r="J231" s="40">
        <v>1.3</v>
      </c>
      <c r="K231" s="37">
        <v>5.29</v>
      </c>
      <c r="L231" s="38">
        <v>456.95</v>
      </c>
      <c r="M231" s="64">
        <v>484</v>
      </c>
      <c r="N231" s="65">
        <v>42.3</v>
      </c>
      <c r="O231" s="65">
        <v>1</v>
      </c>
      <c r="P231" s="37">
        <v>10.77</v>
      </c>
      <c r="Q231" s="63">
        <v>449.27</v>
      </c>
      <c r="R231" s="75"/>
      <c r="S231" s="57"/>
      <c r="T231" s="57"/>
      <c r="U231" s="57"/>
      <c r="V231" s="57"/>
      <c r="W231" s="75"/>
      <c r="X231" s="57"/>
      <c r="Y231" s="57"/>
      <c r="Z231" s="57"/>
      <c r="AA231" s="58"/>
    </row>
    <row r="232" spans="1:27" s="4" customFormat="1" x14ac:dyDescent="0.15">
      <c r="A232" s="9">
        <v>1998</v>
      </c>
      <c r="B232" s="4">
        <v>7</v>
      </c>
      <c r="C232" s="64"/>
      <c r="D232" s="10"/>
      <c r="E232" s="10"/>
      <c r="F232" s="6"/>
      <c r="G232" s="6"/>
      <c r="H232" s="39">
        <v>1331</v>
      </c>
      <c r="I232" s="40">
        <v>119.7</v>
      </c>
      <c r="J232" s="40">
        <v>1.4</v>
      </c>
      <c r="K232" s="37">
        <v>5.29</v>
      </c>
      <c r="L232" s="38">
        <v>456.94</v>
      </c>
      <c r="M232" s="64">
        <v>486</v>
      </c>
      <c r="N232" s="65">
        <v>43.5</v>
      </c>
      <c r="O232" s="65">
        <v>1</v>
      </c>
      <c r="P232" s="37">
        <v>10.78</v>
      </c>
      <c r="Q232" s="63">
        <v>448.64</v>
      </c>
      <c r="R232" s="75"/>
      <c r="S232" s="57"/>
      <c r="T232" s="57"/>
      <c r="U232" s="57"/>
      <c r="V232" s="57"/>
      <c r="W232" s="75"/>
      <c r="X232" s="57"/>
      <c r="Y232" s="57"/>
      <c r="Z232" s="57"/>
      <c r="AA232" s="58"/>
    </row>
    <row r="233" spans="1:27" s="4" customFormat="1" x14ac:dyDescent="0.15">
      <c r="A233" s="9">
        <v>1998</v>
      </c>
      <c r="B233" s="4">
        <v>8</v>
      </c>
      <c r="C233" s="64"/>
      <c r="D233" s="10"/>
      <c r="E233" s="10"/>
      <c r="F233" s="6"/>
      <c r="G233" s="6"/>
      <c r="H233" s="39">
        <v>1333</v>
      </c>
      <c r="I233" s="40">
        <v>135.9</v>
      </c>
      <c r="J233" s="40">
        <v>1.2</v>
      </c>
      <c r="K233" s="37">
        <v>4.08</v>
      </c>
      <c r="L233" s="38">
        <v>451.81</v>
      </c>
      <c r="M233" s="64">
        <v>486</v>
      </c>
      <c r="N233" s="65">
        <v>39.200000000000003</v>
      </c>
      <c r="O233" s="65">
        <v>0.9</v>
      </c>
      <c r="P233" s="37">
        <v>10.09</v>
      </c>
      <c r="Q233" s="63">
        <v>435.79</v>
      </c>
      <c r="R233" s="75"/>
      <c r="S233" s="57"/>
      <c r="T233" s="57"/>
      <c r="U233" s="57"/>
      <c r="V233" s="57"/>
      <c r="W233" s="75"/>
      <c r="X233" s="57"/>
      <c r="Y233" s="57"/>
      <c r="Z233" s="57"/>
      <c r="AA233" s="58"/>
    </row>
    <row r="234" spans="1:27" s="4" customFormat="1" x14ac:dyDescent="0.15">
      <c r="A234" s="9">
        <v>1998</v>
      </c>
      <c r="B234" s="4">
        <v>9</v>
      </c>
      <c r="C234" s="64"/>
      <c r="D234" s="10"/>
      <c r="E234" s="10"/>
      <c r="F234" s="6"/>
      <c r="G234" s="6"/>
      <c r="H234" s="39">
        <v>1336</v>
      </c>
      <c r="I234" s="40">
        <v>124.8</v>
      </c>
      <c r="J234" s="40">
        <v>1.2</v>
      </c>
      <c r="K234" s="37">
        <v>4.18</v>
      </c>
      <c r="L234" s="38">
        <v>450.78</v>
      </c>
      <c r="M234" s="64">
        <v>480</v>
      </c>
      <c r="N234" s="65">
        <v>36.9</v>
      </c>
      <c r="O234" s="65">
        <v>0.9</v>
      </c>
      <c r="P234" s="37">
        <v>10.32</v>
      </c>
      <c r="Q234" s="63">
        <v>439.14</v>
      </c>
      <c r="R234" s="75"/>
      <c r="S234" s="57"/>
      <c r="T234" s="57"/>
      <c r="U234" s="57"/>
      <c r="V234" s="57"/>
      <c r="W234" s="75"/>
      <c r="X234" s="57"/>
      <c r="Y234" s="57"/>
      <c r="Z234" s="57"/>
      <c r="AA234" s="58"/>
    </row>
    <row r="235" spans="1:27" s="4" customFormat="1" x14ac:dyDescent="0.15">
      <c r="A235" s="9">
        <v>1998</v>
      </c>
      <c r="B235" s="4">
        <v>10</v>
      </c>
      <c r="C235" s="64"/>
      <c r="D235" s="10"/>
      <c r="E235" s="10"/>
      <c r="F235" s="6"/>
      <c r="G235" s="6"/>
      <c r="H235" s="39">
        <v>1337</v>
      </c>
      <c r="I235" s="40">
        <v>118.8</v>
      </c>
      <c r="J235" s="40">
        <v>1.1000000000000001</v>
      </c>
      <c r="K235" s="37">
        <v>4.24</v>
      </c>
      <c r="L235" s="38">
        <v>450.41</v>
      </c>
      <c r="M235" s="64">
        <v>481</v>
      </c>
      <c r="N235" s="65">
        <v>34.200000000000003</v>
      </c>
      <c r="O235" s="65">
        <v>0.8</v>
      </c>
      <c r="P235" s="37">
        <v>10.5</v>
      </c>
      <c r="Q235" s="63">
        <v>440.33</v>
      </c>
      <c r="R235" s="75"/>
      <c r="S235" s="57"/>
      <c r="T235" s="57"/>
      <c r="U235" s="57"/>
      <c r="V235" s="57"/>
      <c r="W235" s="75"/>
      <c r="X235" s="57"/>
      <c r="Y235" s="57"/>
      <c r="Z235" s="57"/>
      <c r="AA235" s="58"/>
    </row>
    <row r="236" spans="1:27" s="4" customFormat="1" x14ac:dyDescent="0.15">
      <c r="A236" s="9">
        <v>1998</v>
      </c>
      <c r="B236" s="4">
        <v>11</v>
      </c>
      <c r="C236" s="64"/>
      <c r="D236" s="10"/>
      <c r="E236" s="10"/>
      <c r="F236" s="6"/>
      <c r="G236" s="6"/>
      <c r="H236" s="39">
        <v>1338</v>
      </c>
      <c r="I236" s="40">
        <v>131</v>
      </c>
      <c r="J236" s="40">
        <v>1.2</v>
      </c>
      <c r="K236" s="37">
        <v>4.26</v>
      </c>
      <c r="L236" s="38">
        <v>449.97</v>
      </c>
      <c r="M236" s="64">
        <v>486</v>
      </c>
      <c r="N236" s="65">
        <v>37.200000000000003</v>
      </c>
      <c r="O236" s="65">
        <v>0.9</v>
      </c>
      <c r="P236" s="37">
        <v>10.58</v>
      </c>
      <c r="Q236" s="63">
        <v>438.58</v>
      </c>
      <c r="R236" s="75"/>
      <c r="S236" s="57"/>
      <c r="T236" s="57"/>
      <c r="U236" s="57"/>
      <c r="V236" s="57"/>
      <c r="W236" s="75"/>
      <c r="X236" s="57"/>
      <c r="Y236" s="57"/>
      <c r="Z236" s="57"/>
      <c r="AA236" s="58"/>
    </row>
    <row r="237" spans="1:27" s="4" customFormat="1" x14ac:dyDescent="0.15">
      <c r="A237" s="9">
        <v>1998</v>
      </c>
      <c r="B237" s="4">
        <v>12</v>
      </c>
      <c r="C237" s="64"/>
      <c r="D237" s="10"/>
      <c r="E237" s="10"/>
      <c r="F237" s="6"/>
      <c r="G237" s="6"/>
      <c r="H237" s="39">
        <v>1338</v>
      </c>
      <c r="I237" s="40">
        <v>103.1</v>
      </c>
      <c r="J237" s="40">
        <v>1.2</v>
      </c>
      <c r="K237" s="37">
        <v>5.18</v>
      </c>
      <c r="L237" s="38">
        <v>450.1</v>
      </c>
      <c r="M237" s="64">
        <v>498</v>
      </c>
      <c r="N237" s="65">
        <v>34.799999999999997</v>
      </c>
      <c r="O237" s="65">
        <v>0.9</v>
      </c>
      <c r="P237" s="37">
        <v>11.87</v>
      </c>
      <c r="Q237" s="63">
        <v>441.75</v>
      </c>
      <c r="R237" s="75"/>
      <c r="S237" s="57"/>
      <c r="T237" s="57"/>
      <c r="U237" s="57"/>
      <c r="V237" s="57"/>
      <c r="W237" s="75"/>
      <c r="X237" s="57"/>
      <c r="Y237" s="57"/>
      <c r="Z237" s="57"/>
      <c r="AA237" s="58"/>
    </row>
    <row r="238" spans="1:27" s="4" customFormat="1" x14ac:dyDescent="0.15">
      <c r="A238" s="9">
        <v>1999</v>
      </c>
      <c r="B238" s="4">
        <v>1</v>
      </c>
      <c r="C238" s="64">
        <v>1838</v>
      </c>
      <c r="D238" s="10">
        <v>72.900000000000006</v>
      </c>
      <c r="E238" s="10">
        <v>1.2</v>
      </c>
      <c r="F238" s="6">
        <v>7.06</v>
      </c>
      <c r="G238" s="6">
        <v>447.49</v>
      </c>
      <c r="H238" s="39">
        <v>1337</v>
      </c>
      <c r="I238" s="40">
        <v>104</v>
      </c>
      <c r="J238" s="40">
        <v>1.2</v>
      </c>
      <c r="K238" s="37">
        <v>5.28</v>
      </c>
      <c r="L238" s="38">
        <v>450.45</v>
      </c>
      <c r="M238" s="64">
        <v>501</v>
      </c>
      <c r="N238" s="65">
        <v>35.799999999999997</v>
      </c>
      <c r="O238" s="65">
        <v>1</v>
      </c>
      <c r="P238" s="37">
        <v>11.81</v>
      </c>
      <c r="Q238" s="63">
        <v>439.57</v>
      </c>
      <c r="R238" s="75"/>
      <c r="S238" s="57"/>
      <c r="T238" s="57"/>
      <c r="U238" s="57"/>
      <c r="V238" s="57"/>
      <c r="W238" s="75"/>
      <c r="X238" s="57"/>
      <c r="Y238" s="57"/>
      <c r="Z238" s="57"/>
      <c r="AA238" s="58"/>
    </row>
    <row r="239" spans="1:27" s="4" customFormat="1" x14ac:dyDescent="0.15">
      <c r="A239" s="9">
        <v>1999</v>
      </c>
      <c r="B239" s="4">
        <v>2</v>
      </c>
      <c r="C239" s="64">
        <v>1844</v>
      </c>
      <c r="D239" s="10">
        <v>73.3</v>
      </c>
      <c r="E239" s="10">
        <v>1.2</v>
      </c>
      <c r="F239" s="6">
        <v>7.04</v>
      </c>
      <c r="G239" s="6">
        <v>446.59</v>
      </c>
      <c r="H239" s="39">
        <v>1340</v>
      </c>
      <c r="I239" s="40">
        <v>104.6</v>
      </c>
      <c r="J239" s="40">
        <v>1.2</v>
      </c>
      <c r="K239" s="37">
        <v>5.19</v>
      </c>
      <c r="L239" s="38">
        <v>450.08</v>
      </c>
      <c r="M239" s="64">
        <v>504</v>
      </c>
      <c r="N239" s="65">
        <v>37.1</v>
      </c>
      <c r="O239" s="65">
        <v>1</v>
      </c>
      <c r="P239" s="37">
        <v>11.95</v>
      </c>
      <c r="Q239" s="63">
        <v>437.31</v>
      </c>
      <c r="R239" s="75"/>
      <c r="S239" s="57"/>
      <c r="T239" s="57"/>
      <c r="U239" s="57"/>
      <c r="V239" s="57"/>
      <c r="W239" s="75"/>
      <c r="X239" s="57"/>
      <c r="Y239" s="57"/>
      <c r="Z239" s="57"/>
      <c r="AA239" s="58"/>
    </row>
    <row r="240" spans="1:27" s="4" customFormat="1" x14ac:dyDescent="0.15">
      <c r="A240" s="9">
        <v>1999</v>
      </c>
      <c r="B240" s="4">
        <v>3</v>
      </c>
      <c r="C240" s="64">
        <v>1848</v>
      </c>
      <c r="D240" s="10">
        <v>82.9</v>
      </c>
      <c r="E240" s="10">
        <v>1.3</v>
      </c>
      <c r="F240" s="6">
        <v>7.02</v>
      </c>
      <c r="G240" s="6">
        <v>446.06</v>
      </c>
      <c r="H240" s="39">
        <v>1336</v>
      </c>
      <c r="I240" s="40">
        <v>121.1</v>
      </c>
      <c r="J240" s="40">
        <v>1.3</v>
      </c>
      <c r="K240" s="37">
        <v>5</v>
      </c>
      <c r="L240" s="38">
        <v>450.3</v>
      </c>
      <c r="M240" s="64">
        <v>512</v>
      </c>
      <c r="N240" s="65">
        <v>42.4</v>
      </c>
      <c r="O240" s="65">
        <v>1.2</v>
      </c>
      <c r="P240" s="37">
        <v>12.29</v>
      </c>
      <c r="Q240" s="63">
        <v>434.98</v>
      </c>
      <c r="R240" s="75"/>
      <c r="S240" s="57"/>
      <c r="T240" s="57"/>
      <c r="U240" s="57"/>
      <c r="V240" s="57"/>
      <c r="W240" s="75"/>
      <c r="X240" s="57"/>
      <c r="Y240" s="57"/>
      <c r="Z240" s="57"/>
      <c r="AA240" s="58"/>
    </row>
    <row r="241" spans="1:27" s="4" customFormat="1" x14ac:dyDescent="0.15">
      <c r="A241" s="9">
        <v>1999</v>
      </c>
      <c r="B241" s="4">
        <v>4</v>
      </c>
      <c r="C241" s="64">
        <v>1850</v>
      </c>
      <c r="D241" s="10">
        <v>90</v>
      </c>
      <c r="E241" s="10">
        <v>1.4</v>
      </c>
      <c r="F241" s="6">
        <v>6.95</v>
      </c>
      <c r="G241" s="6">
        <v>445.88</v>
      </c>
      <c r="H241" s="39">
        <v>1336</v>
      </c>
      <c r="I241" s="40">
        <v>133.1</v>
      </c>
      <c r="J241" s="40">
        <v>1.4</v>
      </c>
      <c r="K241" s="37">
        <v>4.8</v>
      </c>
      <c r="L241" s="38">
        <v>449.13</v>
      </c>
      <c r="M241" s="64">
        <v>514</v>
      </c>
      <c r="N241" s="65">
        <v>47.3</v>
      </c>
      <c r="O241" s="65">
        <v>1.4</v>
      </c>
      <c r="P241" s="37">
        <v>12.56</v>
      </c>
      <c r="Q241" s="63">
        <v>437.44</v>
      </c>
      <c r="R241" s="75"/>
      <c r="S241" s="57"/>
      <c r="T241" s="57"/>
      <c r="U241" s="57"/>
      <c r="V241" s="57"/>
      <c r="W241" s="75"/>
      <c r="X241" s="57"/>
      <c r="Y241" s="57"/>
      <c r="Z241" s="57"/>
      <c r="AA241" s="58"/>
    </row>
    <row r="242" spans="1:27" s="4" customFormat="1" x14ac:dyDescent="0.15">
      <c r="A242" s="9">
        <v>1999</v>
      </c>
      <c r="B242" s="4">
        <v>5</v>
      </c>
      <c r="C242" s="64">
        <v>1851</v>
      </c>
      <c r="D242" s="10">
        <v>89.7</v>
      </c>
      <c r="E242" s="10">
        <v>1.4</v>
      </c>
      <c r="F242" s="6">
        <v>6.8</v>
      </c>
      <c r="G242" s="6">
        <v>444.94</v>
      </c>
      <c r="H242" s="39">
        <v>1336</v>
      </c>
      <c r="I242" s="40">
        <v>125.8</v>
      </c>
      <c r="J242" s="40">
        <v>1.4</v>
      </c>
      <c r="K242" s="37">
        <v>5</v>
      </c>
      <c r="L242" s="38">
        <v>448.55</v>
      </c>
      <c r="M242" s="64">
        <v>515</v>
      </c>
      <c r="N242" s="65">
        <v>48.9</v>
      </c>
      <c r="O242" s="65">
        <v>1.3</v>
      </c>
      <c r="P242" s="37">
        <v>11.47</v>
      </c>
      <c r="Q242" s="63">
        <v>435.57</v>
      </c>
      <c r="R242" s="75"/>
      <c r="S242" s="57"/>
      <c r="T242" s="57"/>
      <c r="U242" s="57"/>
      <c r="V242" s="57"/>
      <c r="W242" s="75"/>
      <c r="X242" s="57"/>
      <c r="Y242" s="57"/>
      <c r="Z242" s="57"/>
      <c r="AA242" s="58"/>
    </row>
    <row r="243" spans="1:27" s="4" customFormat="1" x14ac:dyDescent="0.15">
      <c r="A243" s="9">
        <v>1999</v>
      </c>
      <c r="B243" s="4">
        <v>6</v>
      </c>
      <c r="C243" s="64">
        <v>1852</v>
      </c>
      <c r="D243" s="43" t="s">
        <v>2</v>
      </c>
      <c r="E243" s="10">
        <v>1.5</v>
      </c>
      <c r="F243" s="6">
        <v>-1.98</v>
      </c>
      <c r="G243" s="12">
        <v>445.63</v>
      </c>
      <c r="H243" s="39">
        <v>1338</v>
      </c>
      <c r="I243" s="43" t="s">
        <v>2</v>
      </c>
      <c r="J243" s="40">
        <v>1.5</v>
      </c>
      <c r="K243" s="37">
        <v>-4.03</v>
      </c>
      <c r="L243" s="42">
        <v>448.66</v>
      </c>
      <c r="M243" s="64">
        <v>514</v>
      </c>
      <c r="N243" s="65">
        <v>205.9</v>
      </c>
      <c r="O243" s="65">
        <v>1.6</v>
      </c>
      <c r="P243" s="37">
        <v>3.35</v>
      </c>
      <c r="Q243" s="66">
        <v>437.75</v>
      </c>
      <c r="R243" s="75"/>
      <c r="S243" s="57"/>
      <c r="T243" s="57"/>
      <c r="U243" s="57"/>
      <c r="V243" s="57"/>
      <c r="W243" s="75"/>
      <c r="X243" s="57"/>
      <c r="Y243" s="57"/>
      <c r="Z243" s="57"/>
      <c r="AA243" s="58"/>
    </row>
    <row r="244" spans="1:27" s="4" customFormat="1" x14ac:dyDescent="0.15">
      <c r="A244" s="9">
        <v>1999</v>
      </c>
      <c r="B244" s="4">
        <v>7</v>
      </c>
      <c r="C244" s="64">
        <v>1855</v>
      </c>
      <c r="D244" s="43" t="s">
        <v>2</v>
      </c>
      <c r="E244" s="13">
        <v>1.6</v>
      </c>
      <c r="F244" s="6">
        <v>-2.06</v>
      </c>
      <c r="G244" s="12">
        <v>444.09</v>
      </c>
      <c r="H244" s="39">
        <v>1339</v>
      </c>
      <c r="I244" s="43" t="s">
        <v>2</v>
      </c>
      <c r="J244" s="36">
        <v>1.6</v>
      </c>
      <c r="K244" s="37">
        <v>-4.16</v>
      </c>
      <c r="L244" s="42">
        <v>447.73</v>
      </c>
      <c r="M244" s="64">
        <v>516</v>
      </c>
      <c r="N244" s="62">
        <v>219.9</v>
      </c>
      <c r="O244" s="62">
        <v>1.7</v>
      </c>
      <c r="P244" s="37">
        <v>3.4</v>
      </c>
      <c r="Q244" s="66">
        <v>434.64</v>
      </c>
      <c r="R244" s="75"/>
      <c r="S244" s="57"/>
      <c r="T244" s="57"/>
      <c r="U244" s="57"/>
      <c r="V244" s="57"/>
      <c r="W244" s="75"/>
      <c r="X244" s="57"/>
      <c r="Y244" s="57"/>
      <c r="Z244" s="57"/>
      <c r="AA244" s="58"/>
    </row>
    <row r="245" spans="1:27" s="4" customFormat="1" x14ac:dyDescent="0.15">
      <c r="A245" s="9">
        <v>1999</v>
      </c>
      <c r="B245" s="4">
        <v>8</v>
      </c>
      <c r="C245" s="64">
        <v>1859</v>
      </c>
      <c r="D245" s="43" t="s">
        <v>2</v>
      </c>
      <c r="E245" s="13">
        <v>1.5</v>
      </c>
      <c r="F245" s="6">
        <v>-3.09</v>
      </c>
      <c r="G245" s="12">
        <v>434.17</v>
      </c>
      <c r="H245" s="39">
        <v>1341</v>
      </c>
      <c r="I245" s="43" t="s">
        <v>2</v>
      </c>
      <c r="J245" s="36">
        <v>1.5</v>
      </c>
      <c r="K245" s="37">
        <v>-4.78</v>
      </c>
      <c r="L245" s="42">
        <v>441.91</v>
      </c>
      <c r="M245" s="64">
        <v>518</v>
      </c>
      <c r="N245" s="62">
        <v>458.7</v>
      </c>
      <c r="O245" s="62">
        <v>1.4</v>
      </c>
      <c r="P245" s="37">
        <v>1.3</v>
      </c>
      <c r="Q245" s="66">
        <v>414.13</v>
      </c>
      <c r="R245" s="75"/>
      <c r="S245" s="57"/>
      <c r="T245" s="57"/>
      <c r="U245" s="57"/>
      <c r="V245" s="57"/>
      <c r="W245" s="75"/>
      <c r="X245" s="57"/>
      <c r="Y245" s="57"/>
      <c r="Z245" s="57"/>
      <c r="AA245" s="58"/>
    </row>
    <row r="246" spans="1:27" s="4" customFormat="1" x14ac:dyDescent="0.15">
      <c r="A246" s="9">
        <v>1999</v>
      </c>
      <c r="B246" s="4">
        <v>9</v>
      </c>
      <c r="C246" s="64">
        <v>1860</v>
      </c>
      <c r="D246" s="43" t="s">
        <v>2</v>
      </c>
      <c r="E246" s="13">
        <v>1.5</v>
      </c>
      <c r="F246" s="6">
        <v>-2.72</v>
      </c>
      <c r="G246" s="12">
        <v>433.19</v>
      </c>
      <c r="H246" s="39">
        <v>1355</v>
      </c>
      <c r="I246" s="43" t="s">
        <v>2</v>
      </c>
      <c r="J246" s="36">
        <v>1.5</v>
      </c>
      <c r="K246" s="37">
        <v>-4.25</v>
      </c>
      <c r="L246" s="42">
        <v>438.03</v>
      </c>
      <c r="M246" s="64">
        <v>505</v>
      </c>
      <c r="N246" s="62">
        <v>444.1</v>
      </c>
      <c r="O246" s="62">
        <v>1.5</v>
      </c>
      <c r="P246" s="37">
        <v>1.4</v>
      </c>
      <c r="Q246" s="66">
        <v>420.21</v>
      </c>
      <c r="R246" s="75"/>
      <c r="S246" s="57"/>
      <c r="T246" s="57"/>
      <c r="U246" s="57"/>
      <c r="V246" s="57"/>
      <c r="W246" s="75"/>
      <c r="X246" s="57"/>
      <c r="Y246" s="57"/>
      <c r="Z246" s="57"/>
      <c r="AA246" s="58"/>
    </row>
    <row r="247" spans="1:27" s="4" customFormat="1" x14ac:dyDescent="0.15">
      <c r="A247" s="9">
        <v>1999</v>
      </c>
      <c r="B247" s="4">
        <v>10</v>
      </c>
      <c r="C247" s="64">
        <v>1860</v>
      </c>
      <c r="D247" s="43" t="s">
        <v>2</v>
      </c>
      <c r="E247" s="13">
        <v>1.5</v>
      </c>
      <c r="F247" s="6">
        <v>-2.5</v>
      </c>
      <c r="G247" s="12">
        <v>432.09</v>
      </c>
      <c r="H247" s="39">
        <v>1355</v>
      </c>
      <c r="I247" s="43" t="s">
        <v>2</v>
      </c>
      <c r="J247" s="36">
        <v>1.5</v>
      </c>
      <c r="K247" s="37">
        <v>-3.86</v>
      </c>
      <c r="L247" s="42">
        <v>437.66</v>
      </c>
      <c r="M247" s="64">
        <v>505</v>
      </c>
      <c r="N247" s="62">
        <v>544.6</v>
      </c>
      <c r="O247" s="62">
        <v>1.5</v>
      </c>
      <c r="P247" s="37">
        <v>1.1399999999999999</v>
      </c>
      <c r="Q247" s="66">
        <v>417.15</v>
      </c>
      <c r="R247" s="75"/>
      <c r="S247" s="57"/>
      <c r="T247" s="57"/>
      <c r="U247" s="57"/>
      <c r="V247" s="57"/>
      <c r="W247" s="75"/>
      <c r="X247" s="57"/>
      <c r="Y247" s="57"/>
      <c r="Z247" s="57"/>
      <c r="AA247" s="58"/>
    </row>
    <row r="248" spans="1:27" s="4" customFormat="1" x14ac:dyDescent="0.15">
      <c r="A248" s="9">
        <v>1999</v>
      </c>
      <c r="B248" s="4">
        <v>11</v>
      </c>
      <c r="C248" s="64">
        <v>1869</v>
      </c>
      <c r="D248" s="43" t="s">
        <v>2</v>
      </c>
      <c r="E248" s="13">
        <v>1.5</v>
      </c>
      <c r="F248" s="6">
        <v>-2.27</v>
      </c>
      <c r="G248" s="12">
        <v>432.15</v>
      </c>
      <c r="H248" s="39">
        <v>1358</v>
      </c>
      <c r="I248" s="43" t="s">
        <v>2</v>
      </c>
      <c r="J248" s="36">
        <v>1.5</v>
      </c>
      <c r="K248" s="37">
        <v>-3.78</v>
      </c>
      <c r="L248" s="42">
        <v>437.06</v>
      </c>
      <c r="M248" s="64">
        <v>511</v>
      </c>
      <c r="N248" s="62">
        <v>359</v>
      </c>
      <c r="O248" s="62">
        <v>1.5</v>
      </c>
      <c r="P248" s="37">
        <v>1.76</v>
      </c>
      <c r="Q248" s="66">
        <v>419.12</v>
      </c>
      <c r="R248" s="75"/>
      <c r="S248" s="57"/>
      <c r="T248" s="57"/>
      <c r="U248" s="57"/>
      <c r="V248" s="57"/>
      <c r="W248" s="75"/>
      <c r="X248" s="57"/>
      <c r="Y248" s="57"/>
      <c r="Z248" s="57"/>
      <c r="AA248" s="58"/>
    </row>
    <row r="249" spans="1:27" s="4" customFormat="1" x14ac:dyDescent="0.15">
      <c r="A249" s="9">
        <v>1999</v>
      </c>
      <c r="B249" s="4">
        <v>12</v>
      </c>
      <c r="C249" s="64">
        <v>1889</v>
      </c>
      <c r="D249" s="43" t="s">
        <v>2</v>
      </c>
      <c r="E249" s="13">
        <v>1.5</v>
      </c>
      <c r="F249" s="6">
        <v>-1.9</v>
      </c>
      <c r="G249" s="12">
        <v>432.88</v>
      </c>
      <c r="H249" s="39">
        <v>1363</v>
      </c>
      <c r="I249" s="43" t="s">
        <v>2</v>
      </c>
      <c r="J249" s="36">
        <v>1.6</v>
      </c>
      <c r="K249" s="37">
        <v>-3.71</v>
      </c>
      <c r="L249" s="42">
        <v>435.73</v>
      </c>
      <c r="M249" s="64">
        <v>526</v>
      </c>
      <c r="N249" s="62">
        <v>219.2</v>
      </c>
      <c r="O249" s="62">
        <v>1.4</v>
      </c>
      <c r="P249" s="37">
        <v>2.78</v>
      </c>
      <c r="Q249" s="66">
        <v>425.49</v>
      </c>
      <c r="R249" s="75"/>
      <c r="S249" s="57"/>
      <c r="T249" s="57"/>
      <c r="U249" s="57"/>
      <c r="V249" s="57"/>
      <c r="W249" s="75"/>
      <c r="X249" s="57"/>
      <c r="Y249" s="57"/>
      <c r="Z249" s="57"/>
      <c r="AA249" s="58"/>
    </row>
    <row r="250" spans="1:27" s="4" customFormat="1" x14ac:dyDescent="0.15">
      <c r="A250" s="9">
        <v>2000</v>
      </c>
      <c r="B250" s="4">
        <v>1</v>
      </c>
      <c r="C250" s="64">
        <v>1890</v>
      </c>
      <c r="D250" s="43" t="s">
        <v>2</v>
      </c>
      <c r="E250" s="13">
        <v>1.6</v>
      </c>
      <c r="F250" s="6">
        <v>-1.95</v>
      </c>
      <c r="G250" s="12">
        <v>431.84</v>
      </c>
      <c r="H250" s="39">
        <v>1363</v>
      </c>
      <c r="I250" s="43" t="s">
        <v>2</v>
      </c>
      <c r="J250" s="36">
        <v>1.6</v>
      </c>
      <c r="K250" s="37">
        <v>-3.69</v>
      </c>
      <c r="L250" s="42">
        <v>435.76</v>
      </c>
      <c r="M250" s="64">
        <v>527</v>
      </c>
      <c r="N250" s="62">
        <v>235.1</v>
      </c>
      <c r="O250" s="62">
        <v>1.4</v>
      </c>
      <c r="P250" s="37">
        <v>2.5499999999999998</v>
      </c>
      <c r="Q250" s="66">
        <v>421.7</v>
      </c>
      <c r="R250" s="75"/>
      <c r="S250" s="57"/>
      <c r="T250" s="57"/>
      <c r="U250" s="57"/>
      <c r="V250" s="57"/>
      <c r="W250" s="75"/>
      <c r="X250" s="57"/>
      <c r="Y250" s="57"/>
      <c r="Z250" s="57"/>
      <c r="AA250" s="58"/>
    </row>
    <row r="251" spans="1:27" s="4" customFormat="1" x14ac:dyDescent="0.15">
      <c r="A251" s="9">
        <v>2000</v>
      </c>
      <c r="B251" s="4">
        <v>2</v>
      </c>
      <c r="C251" s="64">
        <v>1898</v>
      </c>
      <c r="D251" s="43" t="s">
        <v>2</v>
      </c>
      <c r="E251" s="13">
        <v>1.6</v>
      </c>
      <c r="F251" s="6">
        <v>-1.75</v>
      </c>
      <c r="G251" s="12">
        <v>432.81</v>
      </c>
      <c r="H251" s="39">
        <v>1372</v>
      </c>
      <c r="I251" s="43" t="s">
        <v>2</v>
      </c>
      <c r="J251" s="36">
        <v>1.6</v>
      </c>
      <c r="K251" s="37">
        <v>-3.49</v>
      </c>
      <c r="L251" s="42">
        <v>433.72</v>
      </c>
      <c r="M251" s="64">
        <v>526</v>
      </c>
      <c r="N251" s="62">
        <v>247.1</v>
      </c>
      <c r="O251" s="62">
        <v>1.6</v>
      </c>
      <c r="P251" s="37">
        <v>2.81</v>
      </c>
      <c r="Q251" s="66">
        <v>430.44</v>
      </c>
      <c r="R251" s="75"/>
      <c r="S251" s="57"/>
      <c r="T251" s="57"/>
      <c r="U251" s="57"/>
      <c r="V251" s="57"/>
      <c r="W251" s="75"/>
      <c r="X251" s="57"/>
      <c r="Y251" s="57"/>
      <c r="Z251" s="57"/>
      <c r="AA251" s="58"/>
    </row>
    <row r="252" spans="1:27" s="4" customFormat="1" x14ac:dyDescent="0.15">
      <c r="A252" s="9">
        <v>2000</v>
      </c>
      <c r="B252" s="4">
        <v>3</v>
      </c>
      <c r="C252" s="64">
        <v>1955</v>
      </c>
      <c r="D252" s="43" t="s">
        <v>2</v>
      </c>
      <c r="E252" s="13">
        <v>1.6</v>
      </c>
      <c r="F252" s="6">
        <v>-0.91</v>
      </c>
      <c r="G252" s="12">
        <v>435.46</v>
      </c>
      <c r="H252" s="39">
        <v>1401</v>
      </c>
      <c r="I252" s="43" t="s">
        <v>2</v>
      </c>
      <c r="J252" s="36">
        <v>1.6</v>
      </c>
      <c r="K252" s="37">
        <v>-2.3199999999999998</v>
      </c>
      <c r="L252" s="42">
        <v>431.52</v>
      </c>
      <c r="M252" s="64">
        <v>554</v>
      </c>
      <c r="N252" s="62">
        <v>244.2</v>
      </c>
      <c r="O252" s="62">
        <v>1.5</v>
      </c>
      <c r="P252" s="37">
        <v>2.65</v>
      </c>
      <c r="Q252" s="66">
        <v>445.44</v>
      </c>
      <c r="R252" s="75"/>
      <c r="S252" s="57"/>
      <c r="T252" s="57"/>
      <c r="U252" s="57"/>
      <c r="V252" s="57"/>
      <c r="W252" s="75"/>
      <c r="X252" s="57"/>
      <c r="Y252" s="57"/>
      <c r="Z252" s="57"/>
      <c r="AA252" s="58"/>
    </row>
    <row r="253" spans="1:27" s="4" customFormat="1" x14ac:dyDescent="0.15">
      <c r="A253" s="9">
        <v>2000</v>
      </c>
      <c r="B253" s="4">
        <v>4</v>
      </c>
      <c r="C253" s="64">
        <v>1953</v>
      </c>
      <c r="D253" s="13">
        <v>2700.7</v>
      </c>
      <c r="E253" s="13">
        <v>1.5</v>
      </c>
      <c r="F253" s="6">
        <v>0.25</v>
      </c>
      <c r="G253" s="12">
        <v>435.66</v>
      </c>
      <c r="H253" s="39">
        <v>1401</v>
      </c>
      <c r="I253" s="43" t="s">
        <v>2</v>
      </c>
      <c r="J253" s="36">
        <v>1.6</v>
      </c>
      <c r="K253" s="37">
        <v>-1.07</v>
      </c>
      <c r="L253" s="42">
        <v>430.84</v>
      </c>
      <c r="M253" s="64">
        <v>552</v>
      </c>
      <c r="N253" s="62">
        <v>169.8</v>
      </c>
      <c r="O253" s="62">
        <v>1.4</v>
      </c>
      <c r="P253" s="37">
        <v>3.58</v>
      </c>
      <c r="Q253" s="66">
        <v>447.91</v>
      </c>
      <c r="R253" s="75"/>
      <c r="S253" s="57"/>
      <c r="T253" s="57"/>
      <c r="U253" s="57"/>
      <c r="V253" s="57"/>
      <c r="W253" s="75"/>
      <c r="X253" s="57"/>
      <c r="Y253" s="57"/>
      <c r="Z253" s="57"/>
      <c r="AA253" s="58"/>
    </row>
    <row r="254" spans="1:27" s="4" customFormat="1" x14ac:dyDescent="0.15">
      <c r="A254" s="9">
        <v>2000</v>
      </c>
      <c r="B254" s="4">
        <v>5</v>
      </c>
      <c r="C254" s="64">
        <v>1954</v>
      </c>
      <c r="D254" s="13">
        <v>5161.8999999999996</v>
      </c>
      <c r="E254" s="13">
        <v>1.5</v>
      </c>
      <c r="F254" s="6">
        <v>0.12</v>
      </c>
      <c r="G254" s="12">
        <v>434.66</v>
      </c>
      <c r="H254" s="39">
        <v>1403</v>
      </c>
      <c r="I254" s="43" t="s">
        <v>2</v>
      </c>
      <c r="J254" s="36">
        <v>1.6</v>
      </c>
      <c r="K254" s="37">
        <v>-1.57</v>
      </c>
      <c r="L254" s="42">
        <v>429.33</v>
      </c>
      <c r="M254" s="64">
        <v>551</v>
      </c>
      <c r="N254" s="62">
        <v>129.9</v>
      </c>
      <c r="O254" s="62">
        <v>1.3</v>
      </c>
      <c r="P254" s="37">
        <v>4.4400000000000004</v>
      </c>
      <c r="Q254" s="66">
        <v>448.23</v>
      </c>
      <c r="R254" s="75"/>
      <c r="S254" s="57"/>
      <c r="T254" s="57"/>
      <c r="U254" s="57"/>
      <c r="V254" s="57"/>
      <c r="W254" s="75"/>
      <c r="X254" s="57"/>
      <c r="Y254" s="57"/>
      <c r="Z254" s="57"/>
      <c r="AA254" s="58"/>
    </row>
    <row r="255" spans="1:27" s="4" customFormat="1" x14ac:dyDescent="0.15">
      <c r="A255" s="9">
        <v>2000</v>
      </c>
      <c r="B255" s="4">
        <v>6</v>
      </c>
      <c r="C255" s="64">
        <v>1955</v>
      </c>
      <c r="D255" s="13">
        <v>155.6</v>
      </c>
      <c r="E255" s="13">
        <v>1.5</v>
      </c>
      <c r="F255" s="6">
        <v>4.33</v>
      </c>
      <c r="G255" s="12">
        <v>453.63</v>
      </c>
      <c r="H255" s="39">
        <v>1406</v>
      </c>
      <c r="I255" s="36">
        <v>255.7</v>
      </c>
      <c r="J255" s="36">
        <v>1.6</v>
      </c>
      <c r="K255" s="37">
        <v>2.77</v>
      </c>
      <c r="L255" s="42">
        <v>442.6</v>
      </c>
      <c r="M255" s="64">
        <v>549</v>
      </c>
      <c r="N255" s="62">
        <v>70.5</v>
      </c>
      <c r="O255" s="62">
        <v>1.2</v>
      </c>
      <c r="P255" s="37">
        <v>8.34</v>
      </c>
      <c r="Q255" s="66">
        <v>481.88</v>
      </c>
      <c r="R255" s="75"/>
      <c r="S255" s="57"/>
      <c r="T255" s="57"/>
      <c r="U255" s="57"/>
      <c r="V255" s="57"/>
      <c r="W255" s="75"/>
      <c r="X255" s="57"/>
      <c r="Y255" s="57"/>
      <c r="Z255" s="57"/>
      <c r="AA255" s="58"/>
    </row>
    <row r="256" spans="1:27" s="4" customFormat="1" x14ac:dyDescent="0.15">
      <c r="A256" s="9">
        <v>2000</v>
      </c>
      <c r="B256" s="4">
        <v>7</v>
      </c>
      <c r="C256" s="64">
        <v>1957</v>
      </c>
      <c r="D256" s="13">
        <v>128</v>
      </c>
      <c r="E256" s="13">
        <v>1.4</v>
      </c>
      <c r="F256" s="6">
        <v>4.8</v>
      </c>
      <c r="G256" s="12">
        <v>453.38</v>
      </c>
      <c r="H256" s="39">
        <v>1405</v>
      </c>
      <c r="I256" s="36">
        <v>189.6</v>
      </c>
      <c r="J256" s="36">
        <v>1.5</v>
      </c>
      <c r="K256" s="37">
        <v>3.41</v>
      </c>
      <c r="L256" s="42">
        <v>443.28</v>
      </c>
      <c r="M256" s="64">
        <v>552</v>
      </c>
      <c r="N256" s="62">
        <v>63.6</v>
      </c>
      <c r="O256" s="62">
        <v>1.1000000000000001</v>
      </c>
      <c r="P256" s="37">
        <v>8.32</v>
      </c>
      <c r="Q256" s="66">
        <v>479.07</v>
      </c>
      <c r="R256" s="75"/>
      <c r="S256" s="57"/>
      <c r="T256" s="57"/>
      <c r="U256" s="57"/>
      <c r="V256" s="57"/>
      <c r="W256" s="75"/>
      <c r="X256" s="57"/>
      <c r="Y256" s="57"/>
      <c r="Z256" s="57"/>
      <c r="AA256" s="58"/>
    </row>
    <row r="257" spans="1:27" s="4" customFormat="1" x14ac:dyDescent="0.15">
      <c r="A257" s="9">
        <v>2000</v>
      </c>
      <c r="B257" s="4">
        <v>8</v>
      </c>
      <c r="C257" s="64">
        <v>1968</v>
      </c>
      <c r="D257" s="13">
        <v>166.4</v>
      </c>
      <c r="E257" s="13">
        <v>1.3</v>
      </c>
      <c r="F257" s="6">
        <v>3.39</v>
      </c>
      <c r="G257" s="12">
        <v>430.74</v>
      </c>
      <c r="H257" s="39">
        <v>1415</v>
      </c>
      <c r="I257" s="36">
        <v>244.7</v>
      </c>
      <c r="J257" s="36">
        <v>1.4</v>
      </c>
      <c r="K257" s="37">
        <v>2.4900000000000002</v>
      </c>
      <c r="L257" s="42">
        <v>425.63</v>
      </c>
      <c r="M257" s="64">
        <v>553</v>
      </c>
      <c r="N257" s="62">
        <v>79.2</v>
      </c>
      <c r="O257" s="62">
        <v>1</v>
      </c>
      <c r="P257" s="37">
        <v>5.72</v>
      </c>
      <c r="Q257" s="66">
        <v>443.8</v>
      </c>
      <c r="R257" s="75"/>
      <c r="S257" s="57"/>
      <c r="T257" s="57"/>
      <c r="U257" s="57"/>
      <c r="V257" s="57"/>
      <c r="W257" s="75"/>
      <c r="X257" s="57"/>
      <c r="Y257" s="57"/>
      <c r="Z257" s="57"/>
      <c r="AA257" s="58"/>
    </row>
    <row r="258" spans="1:27" s="4" customFormat="1" x14ac:dyDescent="0.15">
      <c r="A258" s="9">
        <v>2000</v>
      </c>
      <c r="B258" s="4">
        <v>9</v>
      </c>
      <c r="C258" s="64">
        <v>1973</v>
      </c>
      <c r="D258" s="13">
        <v>156.4</v>
      </c>
      <c r="E258" s="13">
        <v>1.3</v>
      </c>
      <c r="F258" s="6">
        <v>3.5</v>
      </c>
      <c r="G258" s="12">
        <v>429.61</v>
      </c>
      <c r="H258" s="39">
        <v>1424</v>
      </c>
      <c r="I258" s="36">
        <v>224.8</v>
      </c>
      <c r="J258" s="36">
        <v>1.4</v>
      </c>
      <c r="K258" s="37">
        <v>2.63</v>
      </c>
      <c r="L258" s="42">
        <v>423.43</v>
      </c>
      <c r="M258" s="64">
        <v>549</v>
      </c>
      <c r="N258" s="62">
        <v>75.400000000000006</v>
      </c>
      <c r="O258" s="62">
        <v>1</v>
      </c>
      <c r="P258" s="37">
        <v>5.77</v>
      </c>
      <c r="Q258" s="66">
        <v>445.65</v>
      </c>
      <c r="R258" s="75"/>
      <c r="S258" s="57"/>
      <c r="T258" s="57"/>
      <c r="U258" s="57"/>
      <c r="V258" s="57"/>
      <c r="W258" s="75"/>
      <c r="X258" s="57"/>
      <c r="Y258" s="57"/>
      <c r="Z258" s="57"/>
      <c r="AA258" s="58"/>
    </row>
    <row r="259" spans="1:27" s="4" customFormat="1" x14ac:dyDescent="0.15">
      <c r="A259" s="9">
        <v>2000</v>
      </c>
      <c r="B259" s="4">
        <v>10</v>
      </c>
      <c r="C259" s="64">
        <v>1981</v>
      </c>
      <c r="D259" s="13">
        <v>134.19999999999999</v>
      </c>
      <c r="E259" s="13">
        <v>1.2</v>
      </c>
      <c r="F259" s="6">
        <v>3.75</v>
      </c>
      <c r="G259" s="12">
        <v>429.19</v>
      </c>
      <c r="H259" s="39">
        <v>1427</v>
      </c>
      <c r="I259" s="36">
        <v>211</v>
      </c>
      <c r="J259" s="36">
        <v>1.3</v>
      </c>
      <c r="K259" s="37">
        <v>2.58</v>
      </c>
      <c r="L259" s="42">
        <v>422.01</v>
      </c>
      <c r="M259" s="64">
        <v>554</v>
      </c>
      <c r="N259" s="62">
        <v>58.8</v>
      </c>
      <c r="O259" s="62">
        <v>0.9</v>
      </c>
      <c r="P259" s="37">
        <v>6.77</v>
      </c>
      <c r="Q259" s="66">
        <v>447.69</v>
      </c>
      <c r="R259" s="75"/>
      <c r="S259" s="57"/>
      <c r="T259" s="57"/>
      <c r="U259" s="57"/>
      <c r="V259" s="57"/>
      <c r="W259" s="75"/>
      <c r="X259" s="57"/>
      <c r="Y259" s="57"/>
      <c r="Z259" s="57"/>
      <c r="AA259" s="58"/>
    </row>
    <row r="260" spans="1:27" s="4" customFormat="1" x14ac:dyDescent="0.15">
      <c r="A260" s="9">
        <v>2000</v>
      </c>
      <c r="B260" s="4">
        <v>11</v>
      </c>
      <c r="C260" s="64">
        <v>1999</v>
      </c>
      <c r="D260" s="13">
        <v>121.3</v>
      </c>
      <c r="E260" s="13">
        <v>1.2</v>
      </c>
      <c r="F260" s="6">
        <v>4.18</v>
      </c>
      <c r="G260" s="12">
        <v>428.45</v>
      </c>
      <c r="H260" s="39">
        <v>1433</v>
      </c>
      <c r="I260" s="36">
        <v>191.1</v>
      </c>
      <c r="J260" s="36">
        <v>1.3</v>
      </c>
      <c r="K260" s="37">
        <v>2.88</v>
      </c>
      <c r="L260" s="42">
        <v>421.47</v>
      </c>
      <c r="M260" s="64">
        <v>566</v>
      </c>
      <c r="N260" s="62">
        <v>53.1</v>
      </c>
      <c r="O260" s="62">
        <v>0.9</v>
      </c>
      <c r="P260" s="37">
        <v>7.46</v>
      </c>
      <c r="Q260" s="66">
        <v>446.11</v>
      </c>
      <c r="R260" s="75"/>
      <c r="S260" s="57"/>
      <c r="T260" s="57"/>
      <c r="U260" s="57"/>
      <c r="V260" s="57"/>
      <c r="W260" s="75"/>
      <c r="X260" s="57"/>
      <c r="Y260" s="57"/>
      <c r="Z260" s="57"/>
      <c r="AA260" s="58"/>
    </row>
    <row r="261" spans="1:27" s="4" customFormat="1" x14ac:dyDescent="0.15">
      <c r="A261" s="9">
        <v>2000</v>
      </c>
      <c r="B261" s="4">
        <v>12</v>
      </c>
      <c r="C261" s="64">
        <v>2021</v>
      </c>
      <c r="D261" s="13">
        <v>106.6</v>
      </c>
      <c r="E261" s="13">
        <v>1.1000000000000001</v>
      </c>
      <c r="F261" s="6">
        <v>4.54</v>
      </c>
      <c r="G261" s="12">
        <v>428.69</v>
      </c>
      <c r="H261" s="39">
        <v>1444</v>
      </c>
      <c r="I261" s="36">
        <v>170.8</v>
      </c>
      <c r="J261" s="36">
        <v>1.2</v>
      </c>
      <c r="K261" s="37">
        <v>3.08</v>
      </c>
      <c r="L261" s="42">
        <v>422.58</v>
      </c>
      <c r="M261" s="64">
        <v>577</v>
      </c>
      <c r="N261" s="62">
        <v>46.2</v>
      </c>
      <c r="O261" s="62">
        <v>0.9</v>
      </c>
      <c r="P261" s="37">
        <v>8.19</v>
      </c>
      <c r="Q261" s="66">
        <v>443.96</v>
      </c>
      <c r="R261" s="75"/>
      <c r="S261" s="57"/>
      <c r="T261" s="57"/>
      <c r="U261" s="57"/>
      <c r="V261" s="57"/>
      <c r="W261" s="75"/>
      <c r="X261" s="57"/>
      <c r="Y261" s="57"/>
      <c r="Z261" s="57"/>
      <c r="AA261" s="58"/>
    </row>
    <row r="262" spans="1:27" s="4" customFormat="1" x14ac:dyDescent="0.15">
      <c r="A262" s="9">
        <v>2001</v>
      </c>
      <c r="B262" s="4">
        <v>1</v>
      </c>
      <c r="C262" s="64">
        <v>2028</v>
      </c>
      <c r="D262" s="13">
        <v>102.5</v>
      </c>
      <c r="E262" s="13">
        <v>1.1000000000000001</v>
      </c>
      <c r="F262" s="6">
        <v>4.72</v>
      </c>
      <c r="G262" s="12">
        <v>428.5</v>
      </c>
      <c r="H262" s="39">
        <v>1447</v>
      </c>
      <c r="I262" s="36">
        <v>168.6</v>
      </c>
      <c r="J262" s="36">
        <v>1.2</v>
      </c>
      <c r="K262" s="37">
        <v>3.09</v>
      </c>
      <c r="L262" s="42">
        <v>421.53</v>
      </c>
      <c r="M262" s="64">
        <v>581</v>
      </c>
      <c r="N262" s="62">
        <v>44.6</v>
      </c>
      <c r="O262" s="62">
        <v>0.9</v>
      </c>
      <c r="P262" s="37">
        <v>8.7799999999999994</v>
      </c>
      <c r="Q262" s="66">
        <v>445.86</v>
      </c>
      <c r="R262" s="75"/>
      <c r="S262" s="57"/>
      <c r="T262" s="57"/>
      <c r="U262" s="57"/>
      <c r="V262" s="57"/>
      <c r="W262" s="75"/>
      <c r="X262" s="57"/>
      <c r="Y262" s="57"/>
      <c r="Z262" s="57"/>
      <c r="AA262" s="58"/>
    </row>
    <row r="263" spans="1:27" s="4" customFormat="1" x14ac:dyDescent="0.15">
      <c r="A263" s="9">
        <v>2001</v>
      </c>
      <c r="B263" s="4">
        <v>2</v>
      </c>
      <c r="C263" s="64">
        <v>2039</v>
      </c>
      <c r="D263" s="13">
        <v>92.4</v>
      </c>
      <c r="E263" s="13">
        <v>1.1000000000000001</v>
      </c>
      <c r="F263" s="6">
        <v>5.15</v>
      </c>
      <c r="G263" s="12">
        <v>428.2</v>
      </c>
      <c r="H263" s="39">
        <v>1449</v>
      </c>
      <c r="I263" s="36">
        <v>165.7</v>
      </c>
      <c r="J263" s="36">
        <v>1.2</v>
      </c>
      <c r="K263" s="37">
        <v>3.06</v>
      </c>
      <c r="L263" s="42">
        <v>420.61</v>
      </c>
      <c r="M263" s="64">
        <v>590</v>
      </c>
      <c r="N263" s="62">
        <v>38.9</v>
      </c>
      <c r="O263" s="62">
        <v>0.9</v>
      </c>
      <c r="P263" s="37">
        <v>10.29</v>
      </c>
      <c r="Q263" s="66">
        <v>446.85</v>
      </c>
      <c r="R263" s="75"/>
      <c r="S263" s="57"/>
      <c r="T263" s="57"/>
      <c r="U263" s="57"/>
      <c r="V263" s="57"/>
      <c r="W263" s="75"/>
      <c r="X263" s="57"/>
      <c r="Y263" s="57"/>
      <c r="Z263" s="57"/>
      <c r="AA263" s="58"/>
    </row>
    <row r="264" spans="1:27" s="4" customFormat="1" x14ac:dyDescent="0.15">
      <c r="A264" s="9">
        <v>2001</v>
      </c>
      <c r="B264" s="4">
        <v>3</v>
      </c>
      <c r="C264" s="64">
        <v>2031</v>
      </c>
      <c r="D264" s="13">
        <v>91.9</v>
      </c>
      <c r="E264" s="13">
        <v>1.1000000000000001</v>
      </c>
      <c r="F264" s="6">
        <v>5.32</v>
      </c>
      <c r="G264" s="12">
        <v>428.92</v>
      </c>
      <c r="H264" s="39">
        <v>1463</v>
      </c>
      <c r="I264" s="36">
        <v>164.8</v>
      </c>
      <c r="J264" s="36">
        <v>1.2</v>
      </c>
      <c r="K264" s="37">
        <v>3.17</v>
      </c>
      <c r="L264" s="42">
        <v>418.27</v>
      </c>
      <c r="M264" s="64">
        <v>568</v>
      </c>
      <c r="N264" s="62">
        <v>37.200000000000003</v>
      </c>
      <c r="O264" s="62">
        <v>0.9</v>
      </c>
      <c r="P264" s="37">
        <v>10.85</v>
      </c>
      <c r="Q264" s="66">
        <v>456.35</v>
      </c>
      <c r="R264" s="75"/>
      <c r="S264" s="57"/>
      <c r="T264" s="57"/>
      <c r="U264" s="57"/>
      <c r="V264" s="57"/>
      <c r="W264" s="75"/>
      <c r="X264" s="57"/>
      <c r="Y264" s="57"/>
      <c r="Z264" s="57"/>
      <c r="AA264" s="58"/>
    </row>
    <row r="265" spans="1:27" s="4" customFormat="1" x14ac:dyDescent="0.15">
      <c r="A265" s="9">
        <v>2001</v>
      </c>
      <c r="B265" s="4">
        <v>4</v>
      </c>
      <c r="C265" s="64">
        <v>2037</v>
      </c>
      <c r="D265" s="13">
        <v>98.1</v>
      </c>
      <c r="E265" s="13">
        <v>1.2</v>
      </c>
      <c r="F265" s="6">
        <v>5.31</v>
      </c>
      <c r="G265" s="12">
        <v>427.26</v>
      </c>
      <c r="H265" s="39">
        <v>1464</v>
      </c>
      <c r="I265" s="36">
        <v>180.7</v>
      </c>
      <c r="J265" s="36">
        <v>1.3</v>
      </c>
      <c r="K265" s="37">
        <v>3.1</v>
      </c>
      <c r="L265" s="42">
        <v>417.13</v>
      </c>
      <c r="M265" s="64">
        <v>573</v>
      </c>
      <c r="N265" s="62">
        <v>38.299999999999997</v>
      </c>
      <c r="O265" s="62">
        <v>0.9</v>
      </c>
      <c r="P265" s="37">
        <v>10.96</v>
      </c>
      <c r="Q265" s="66">
        <v>453.15</v>
      </c>
      <c r="R265" s="75"/>
      <c r="S265" s="57"/>
      <c r="T265" s="57"/>
      <c r="U265" s="57"/>
      <c r="V265" s="57"/>
      <c r="W265" s="75"/>
      <c r="X265" s="57"/>
      <c r="Y265" s="57"/>
      <c r="Z265" s="57"/>
      <c r="AA265" s="58"/>
    </row>
    <row r="266" spans="1:27" s="4" customFormat="1" x14ac:dyDescent="0.15">
      <c r="A266" s="9">
        <v>2001</v>
      </c>
      <c r="B266" s="4">
        <v>5</v>
      </c>
      <c r="C266" s="64">
        <v>2042</v>
      </c>
      <c r="D266" s="13">
        <v>106.1</v>
      </c>
      <c r="E266" s="13">
        <v>1.2</v>
      </c>
      <c r="F266" s="6">
        <v>4.83</v>
      </c>
      <c r="G266" s="12">
        <v>427</v>
      </c>
      <c r="H266" s="39">
        <v>1467</v>
      </c>
      <c r="I266" s="36">
        <v>208.8</v>
      </c>
      <c r="J266" s="36">
        <v>1.3</v>
      </c>
      <c r="K266" s="37">
        <v>2.62</v>
      </c>
      <c r="L266" s="42">
        <v>416.29</v>
      </c>
      <c r="M266" s="64">
        <v>575</v>
      </c>
      <c r="N266" s="62">
        <v>40.700000000000003</v>
      </c>
      <c r="O266" s="62">
        <v>0.9</v>
      </c>
      <c r="P266" s="37">
        <v>10.48</v>
      </c>
      <c r="Q266" s="66">
        <v>454.31</v>
      </c>
      <c r="R266" s="75"/>
      <c r="S266" s="57"/>
      <c r="T266" s="57"/>
      <c r="U266" s="57"/>
      <c r="V266" s="57"/>
      <c r="W266" s="75"/>
      <c r="X266" s="57"/>
      <c r="Y266" s="57"/>
      <c r="Z266" s="57"/>
      <c r="AA266" s="58"/>
    </row>
    <row r="267" spans="1:27" s="4" customFormat="1" x14ac:dyDescent="0.15">
      <c r="A267" s="9">
        <v>2001</v>
      </c>
      <c r="B267" s="4">
        <v>6</v>
      </c>
      <c r="C267" s="64">
        <v>2042</v>
      </c>
      <c r="D267" s="13">
        <v>121.5</v>
      </c>
      <c r="E267" s="13">
        <v>1.2</v>
      </c>
      <c r="F267" s="6">
        <v>4.24</v>
      </c>
      <c r="G267" s="12">
        <v>442.93</v>
      </c>
      <c r="H267" s="39">
        <v>1466</v>
      </c>
      <c r="I267" s="36">
        <v>278</v>
      </c>
      <c r="J267" s="36">
        <v>1.3</v>
      </c>
      <c r="K267" s="37">
        <v>1.98</v>
      </c>
      <c r="L267" s="42">
        <v>431.38</v>
      </c>
      <c r="M267" s="64">
        <v>576</v>
      </c>
      <c r="N267" s="62">
        <v>42.4</v>
      </c>
      <c r="O267" s="62">
        <v>0.9</v>
      </c>
      <c r="P267" s="37">
        <v>9.98</v>
      </c>
      <c r="Q267" s="66">
        <v>472.32</v>
      </c>
      <c r="R267" s="75"/>
      <c r="S267" s="57"/>
      <c r="T267" s="57"/>
      <c r="U267" s="57"/>
      <c r="V267" s="57"/>
      <c r="W267" s="75"/>
      <c r="X267" s="57"/>
      <c r="Y267" s="57"/>
      <c r="Z267" s="57"/>
      <c r="AA267" s="58"/>
    </row>
    <row r="268" spans="1:27" s="4" customFormat="1" x14ac:dyDescent="0.15">
      <c r="A268" s="9">
        <v>2001</v>
      </c>
      <c r="B268" s="4">
        <v>7</v>
      </c>
      <c r="C268" s="64">
        <v>2044</v>
      </c>
      <c r="D268" s="13">
        <v>114.9</v>
      </c>
      <c r="E268" s="13">
        <v>1.1000000000000001</v>
      </c>
      <c r="F268" s="6">
        <v>4.1500000000000004</v>
      </c>
      <c r="G268" s="12">
        <v>440.97</v>
      </c>
      <c r="H268" s="39">
        <v>1465</v>
      </c>
      <c r="I268" s="36">
        <v>247.7</v>
      </c>
      <c r="J268" s="36">
        <v>1.2</v>
      </c>
      <c r="K268" s="37">
        <v>2.0699999999999998</v>
      </c>
      <c r="L268" s="42">
        <v>430.74</v>
      </c>
      <c r="M268" s="64">
        <v>579</v>
      </c>
      <c r="N268" s="62">
        <v>41.2</v>
      </c>
      <c r="O268" s="62">
        <v>0.8</v>
      </c>
      <c r="P268" s="37">
        <v>9.43</v>
      </c>
      <c r="Q268" s="66">
        <v>466.86</v>
      </c>
      <c r="R268" s="75"/>
      <c r="S268" s="57"/>
      <c r="T268" s="57"/>
      <c r="U268" s="57"/>
      <c r="V268" s="57"/>
      <c r="W268" s="75"/>
      <c r="X268" s="57"/>
      <c r="Y268" s="57"/>
      <c r="Z268" s="57"/>
      <c r="AA268" s="58"/>
    </row>
    <row r="269" spans="1:27" s="4" customFormat="1" x14ac:dyDescent="0.15">
      <c r="A269" s="9">
        <v>2001</v>
      </c>
      <c r="B269" s="4">
        <v>8</v>
      </c>
      <c r="C269" s="64">
        <v>2049</v>
      </c>
      <c r="D269" s="13">
        <v>132.6</v>
      </c>
      <c r="E269" s="13">
        <v>1</v>
      </c>
      <c r="F269" s="6">
        <v>3.26</v>
      </c>
      <c r="G269" s="12">
        <v>424.72</v>
      </c>
      <c r="H269" s="39">
        <v>1468</v>
      </c>
      <c r="I269" s="36">
        <v>307.89999999999998</v>
      </c>
      <c r="J269" s="36">
        <v>1.1000000000000001</v>
      </c>
      <c r="K269" s="37">
        <v>1.51</v>
      </c>
      <c r="L269" s="42">
        <v>418.44</v>
      </c>
      <c r="M269" s="64">
        <v>581</v>
      </c>
      <c r="N269" s="62">
        <v>45.4</v>
      </c>
      <c r="O269" s="62">
        <v>0.8</v>
      </c>
      <c r="P269" s="37">
        <v>7.67</v>
      </c>
      <c r="Q269" s="66">
        <v>440.6</v>
      </c>
      <c r="R269" s="75"/>
      <c r="S269" s="57"/>
      <c r="T269" s="57"/>
      <c r="U269" s="57"/>
      <c r="V269" s="57"/>
      <c r="W269" s="75"/>
      <c r="X269" s="57"/>
      <c r="Y269" s="57"/>
      <c r="Z269" s="57"/>
      <c r="AA269" s="58"/>
    </row>
    <row r="270" spans="1:27" s="4" customFormat="1" x14ac:dyDescent="0.15">
      <c r="A270" s="9">
        <v>2001</v>
      </c>
      <c r="B270" s="4">
        <v>9</v>
      </c>
      <c r="C270" s="64">
        <v>2047</v>
      </c>
      <c r="D270" s="13">
        <v>115.4</v>
      </c>
      <c r="E270" s="13">
        <v>0.9</v>
      </c>
      <c r="F270" s="6">
        <v>3.48</v>
      </c>
      <c r="G270" s="12">
        <v>425</v>
      </c>
      <c r="H270" s="39">
        <v>1480</v>
      </c>
      <c r="I270" s="36">
        <v>235.1</v>
      </c>
      <c r="J270" s="36">
        <v>1</v>
      </c>
      <c r="K270" s="37">
        <v>1.83</v>
      </c>
      <c r="L270" s="42">
        <v>414.78</v>
      </c>
      <c r="M270" s="64">
        <v>567</v>
      </c>
      <c r="N270" s="62">
        <v>42.1</v>
      </c>
      <c r="O270" s="62">
        <v>0.7</v>
      </c>
      <c r="P270" s="37">
        <v>7.8</v>
      </c>
      <c r="Q270" s="66">
        <v>451.68</v>
      </c>
      <c r="R270" s="75"/>
      <c r="S270" s="57"/>
      <c r="T270" s="57"/>
      <c r="U270" s="57"/>
      <c r="V270" s="57"/>
      <c r="W270" s="75"/>
      <c r="X270" s="57"/>
      <c r="Y270" s="57"/>
      <c r="Z270" s="57"/>
      <c r="AA270" s="58"/>
    </row>
    <row r="271" spans="1:27" s="4" customFormat="1" x14ac:dyDescent="0.15">
      <c r="A271" s="9">
        <v>2001</v>
      </c>
      <c r="B271" s="4">
        <v>10</v>
      </c>
      <c r="C271" s="64">
        <v>2048</v>
      </c>
      <c r="D271" s="13">
        <v>123.4</v>
      </c>
      <c r="E271" s="13">
        <v>1</v>
      </c>
      <c r="F271" s="6">
        <v>3.4</v>
      </c>
      <c r="G271" s="12">
        <v>423.39</v>
      </c>
      <c r="H271" s="39">
        <v>1479</v>
      </c>
      <c r="I271" s="36">
        <v>246.4</v>
      </c>
      <c r="J271" s="36">
        <v>1.1000000000000001</v>
      </c>
      <c r="K271" s="37">
        <v>1.83</v>
      </c>
      <c r="L271" s="42">
        <v>413.07</v>
      </c>
      <c r="M271" s="64">
        <v>569</v>
      </c>
      <c r="N271" s="62">
        <v>45</v>
      </c>
      <c r="O271" s="62">
        <v>0.7</v>
      </c>
      <c r="P271" s="37">
        <v>7.47</v>
      </c>
      <c r="Q271" s="66">
        <v>450.21</v>
      </c>
      <c r="R271" s="75"/>
      <c r="S271" s="57"/>
      <c r="T271" s="57"/>
      <c r="U271" s="57"/>
      <c r="V271" s="57"/>
      <c r="W271" s="75"/>
      <c r="X271" s="57"/>
      <c r="Y271" s="57"/>
      <c r="Z271" s="57"/>
      <c r="AA271" s="58"/>
    </row>
    <row r="272" spans="1:27" s="4" customFormat="1" x14ac:dyDescent="0.15">
      <c r="A272" s="9">
        <v>2001</v>
      </c>
      <c r="B272" s="4">
        <v>11</v>
      </c>
      <c r="C272" s="64">
        <v>2050</v>
      </c>
      <c r="D272" s="13">
        <v>127</v>
      </c>
      <c r="E272" s="13">
        <v>1</v>
      </c>
      <c r="F272" s="6">
        <v>3.19</v>
      </c>
      <c r="G272" s="12">
        <v>421.02</v>
      </c>
      <c r="H272" s="39">
        <v>1480</v>
      </c>
      <c r="I272" s="36">
        <v>243</v>
      </c>
      <c r="J272" s="36">
        <v>1.1000000000000001</v>
      </c>
      <c r="K272" s="37">
        <v>1.8</v>
      </c>
      <c r="L272" s="42">
        <v>412.76</v>
      </c>
      <c r="M272" s="64">
        <v>570</v>
      </c>
      <c r="N272" s="62">
        <v>47.2</v>
      </c>
      <c r="O272" s="62">
        <v>0.7</v>
      </c>
      <c r="P272" s="37">
        <v>6.79</v>
      </c>
      <c r="Q272" s="66">
        <v>442.47</v>
      </c>
      <c r="R272" s="75"/>
      <c r="S272" s="57"/>
      <c r="T272" s="57"/>
      <c r="U272" s="57"/>
      <c r="V272" s="57"/>
      <c r="W272" s="75"/>
      <c r="X272" s="57"/>
      <c r="Y272" s="57"/>
      <c r="Z272" s="57"/>
      <c r="AA272" s="58"/>
    </row>
    <row r="273" spans="1:27" s="4" customFormat="1" x14ac:dyDescent="0.15">
      <c r="A273" s="9">
        <v>2001</v>
      </c>
      <c r="B273" s="4">
        <v>12</v>
      </c>
      <c r="C273" s="64">
        <v>2050</v>
      </c>
      <c r="D273" s="13">
        <v>138.9</v>
      </c>
      <c r="E273" s="13">
        <v>0.9</v>
      </c>
      <c r="F273" s="6">
        <v>2.82</v>
      </c>
      <c r="G273" s="12">
        <v>417.48</v>
      </c>
      <c r="H273" s="39">
        <v>1478</v>
      </c>
      <c r="I273" s="36">
        <v>240.9</v>
      </c>
      <c r="J273" s="36">
        <v>1</v>
      </c>
      <c r="K273" s="37">
        <v>1.77</v>
      </c>
      <c r="L273" s="42">
        <v>412.53</v>
      </c>
      <c r="M273" s="64">
        <v>572</v>
      </c>
      <c r="N273" s="62">
        <v>54.3</v>
      </c>
      <c r="O273" s="62">
        <v>0.7</v>
      </c>
      <c r="P273" s="37">
        <v>5.53</v>
      </c>
      <c r="Q273" s="66">
        <v>430.28</v>
      </c>
      <c r="R273" s="75"/>
      <c r="S273" s="57"/>
      <c r="T273" s="57"/>
      <c r="U273" s="57"/>
      <c r="V273" s="57"/>
      <c r="W273" s="75"/>
      <c r="X273" s="57"/>
      <c r="Y273" s="57"/>
      <c r="Z273" s="57"/>
      <c r="AA273" s="58"/>
    </row>
    <row r="274" spans="1:27" s="4" customFormat="1" x14ac:dyDescent="0.15">
      <c r="A274" s="9">
        <v>2002</v>
      </c>
      <c r="B274" s="4">
        <v>1</v>
      </c>
      <c r="C274" s="64">
        <v>2054</v>
      </c>
      <c r="D274" s="13">
        <v>143.80000000000001</v>
      </c>
      <c r="E274" s="13">
        <v>0.9</v>
      </c>
      <c r="F274" s="6">
        <v>2.59</v>
      </c>
      <c r="G274" s="12">
        <v>416.54</v>
      </c>
      <c r="H274" s="39">
        <v>1481</v>
      </c>
      <c r="I274" s="36">
        <v>258.2</v>
      </c>
      <c r="J274" s="36">
        <v>1</v>
      </c>
      <c r="K274" s="37">
        <v>1.57</v>
      </c>
      <c r="L274" s="42">
        <v>412.45</v>
      </c>
      <c r="M274" s="64">
        <v>573</v>
      </c>
      <c r="N274" s="62">
        <v>55.3</v>
      </c>
      <c r="O274" s="62">
        <v>0.7</v>
      </c>
      <c r="P274" s="37">
        <v>5.24</v>
      </c>
      <c r="Q274" s="66">
        <v>427.09</v>
      </c>
      <c r="R274" s="75"/>
      <c r="S274" s="57"/>
      <c r="T274" s="57"/>
      <c r="U274" s="57"/>
      <c r="V274" s="57"/>
      <c r="W274" s="75"/>
      <c r="X274" s="57"/>
      <c r="Y274" s="57"/>
      <c r="Z274" s="57"/>
      <c r="AA274" s="58"/>
    </row>
    <row r="275" spans="1:27" s="4" customFormat="1" x14ac:dyDescent="0.15">
      <c r="A275" s="9">
        <v>2002</v>
      </c>
      <c r="B275" s="4">
        <v>2</v>
      </c>
      <c r="C275" s="64">
        <v>2055</v>
      </c>
      <c r="D275" s="13">
        <v>161.9</v>
      </c>
      <c r="E275" s="13">
        <v>0.9</v>
      </c>
      <c r="F275" s="6">
        <v>2.39</v>
      </c>
      <c r="G275" s="12">
        <v>410.73</v>
      </c>
      <c r="H275" s="39">
        <v>1481</v>
      </c>
      <c r="I275" s="36">
        <v>303.2</v>
      </c>
      <c r="J275" s="36">
        <v>1</v>
      </c>
      <c r="K275" s="37">
        <v>1.4</v>
      </c>
      <c r="L275" s="42">
        <v>407.81</v>
      </c>
      <c r="M275" s="64">
        <v>574</v>
      </c>
      <c r="N275" s="62">
        <v>58.9</v>
      </c>
      <c r="O275" s="62">
        <v>0.7</v>
      </c>
      <c r="P275" s="37">
        <v>4.95</v>
      </c>
      <c r="Q275" s="66">
        <v>418.27</v>
      </c>
      <c r="R275" s="75"/>
      <c r="S275" s="57"/>
      <c r="T275" s="57"/>
      <c r="U275" s="57"/>
      <c r="V275" s="57"/>
      <c r="W275" s="75"/>
      <c r="X275" s="57"/>
      <c r="Y275" s="57"/>
      <c r="Z275" s="57"/>
      <c r="AA275" s="58"/>
    </row>
    <row r="276" spans="1:27" s="4" customFormat="1" ht="12.75" customHeight="1" x14ac:dyDescent="0.15">
      <c r="A276" s="9">
        <v>2002</v>
      </c>
      <c r="B276" s="4">
        <v>3</v>
      </c>
      <c r="C276" s="64">
        <v>2059</v>
      </c>
      <c r="D276" s="13">
        <v>269.5</v>
      </c>
      <c r="E276" s="13">
        <v>1</v>
      </c>
      <c r="F276" s="6">
        <v>1.46</v>
      </c>
      <c r="G276" s="12">
        <v>407.13</v>
      </c>
      <c r="H276" s="39">
        <v>1488</v>
      </c>
      <c r="I276" s="36">
        <v>609.79999999999995</v>
      </c>
      <c r="J276" s="36">
        <v>1.1000000000000001</v>
      </c>
      <c r="K276" s="37">
        <v>0.71</v>
      </c>
      <c r="L276" s="42">
        <v>402.94</v>
      </c>
      <c r="M276" s="64">
        <v>571</v>
      </c>
      <c r="N276" s="62">
        <v>86.4</v>
      </c>
      <c r="O276" s="62">
        <v>0.7</v>
      </c>
      <c r="P276" s="37">
        <v>3.42</v>
      </c>
      <c r="Q276" s="66">
        <v>418.03</v>
      </c>
      <c r="R276" s="75"/>
      <c r="S276" s="57"/>
      <c r="T276" s="57"/>
      <c r="U276" s="57"/>
      <c r="V276" s="57"/>
      <c r="W276" s="75"/>
      <c r="X276" s="57"/>
      <c r="Y276" s="57"/>
      <c r="Z276" s="57"/>
      <c r="AA276" s="58"/>
    </row>
    <row r="277" spans="1:27" s="4" customFormat="1" x14ac:dyDescent="0.15">
      <c r="A277" s="9">
        <v>2002</v>
      </c>
      <c r="B277" s="4">
        <v>4</v>
      </c>
      <c r="C277" s="64">
        <v>2061</v>
      </c>
      <c r="D277" s="13">
        <v>291.89999999999998</v>
      </c>
      <c r="E277" s="13">
        <v>1</v>
      </c>
      <c r="F277" s="6">
        <v>1.36</v>
      </c>
      <c r="G277" s="12">
        <v>401.99</v>
      </c>
      <c r="H277" s="39">
        <v>1485</v>
      </c>
      <c r="I277" s="36">
        <v>697.9</v>
      </c>
      <c r="J277" s="36">
        <v>1.1000000000000001</v>
      </c>
      <c r="K277" s="37">
        <v>0.63</v>
      </c>
      <c r="L277" s="42">
        <v>398.03</v>
      </c>
      <c r="M277" s="64">
        <v>576</v>
      </c>
      <c r="N277" s="62">
        <v>91.4</v>
      </c>
      <c r="O277" s="62">
        <v>0.7</v>
      </c>
      <c r="P277" s="37">
        <v>3.27</v>
      </c>
      <c r="Q277" s="66">
        <v>412.19</v>
      </c>
      <c r="R277" s="75"/>
      <c r="S277" s="57"/>
      <c r="T277" s="57"/>
      <c r="U277" s="57"/>
      <c r="V277" s="57"/>
      <c r="W277" s="75"/>
      <c r="X277" s="57"/>
      <c r="Y277" s="57"/>
      <c r="Z277" s="57"/>
      <c r="AA277" s="58"/>
    </row>
    <row r="278" spans="1:27" s="4" customFormat="1" x14ac:dyDescent="0.15">
      <c r="A278" s="9">
        <v>2002</v>
      </c>
      <c r="B278" s="4">
        <v>5</v>
      </c>
      <c r="C278" s="64">
        <v>2063</v>
      </c>
      <c r="D278" s="13">
        <v>535.79999999999995</v>
      </c>
      <c r="E278" s="13">
        <v>1</v>
      </c>
      <c r="F278" s="6">
        <v>0.77</v>
      </c>
      <c r="G278" s="12">
        <v>398.22</v>
      </c>
      <c r="H278" s="39">
        <v>1485</v>
      </c>
      <c r="I278" s="43" t="s">
        <v>2</v>
      </c>
      <c r="J278" s="36">
        <v>1.2</v>
      </c>
      <c r="K278" s="37">
        <v>-0.21</v>
      </c>
      <c r="L278" s="42">
        <v>393.02</v>
      </c>
      <c r="M278" s="64">
        <v>578</v>
      </c>
      <c r="N278" s="62">
        <v>93.9</v>
      </c>
      <c r="O278" s="62">
        <v>0.8</v>
      </c>
      <c r="P278" s="37">
        <v>3.3</v>
      </c>
      <c r="Q278" s="66">
        <v>411.57</v>
      </c>
      <c r="R278" s="75"/>
      <c r="S278" s="57"/>
      <c r="T278" s="57"/>
      <c r="U278" s="57"/>
      <c r="V278" s="57"/>
      <c r="W278" s="75"/>
      <c r="X278" s="57"/>
      <c r="Y278" s="57"/>
      <c r="Z278" s="57"/>
      <c r="AA278" s="58"/>
    </row>
    <row r="279" spans="1:27" s="4" customFormat="1" x14ac:dyDescent="0.15">
      <c r="A279" s="9">
        <v>2002</v>
      </c>
      <c r="B279" s="4">
        <v>6</v>
      </c>
      <c r="C279" s="64">
        <v>2070</v>
      </c>
      <c r="D279" s="43" t="s">
        <v>2</v>
      </c>
      <c r="E279" s="13">
        <v>1</v>
      </c>
      <c r="F279" s="6">
        <v>-7.32</v>
      </c>
      <c r="G279" s="12">
        <v>385.86</v>
      </c>
      <c r="H279" s="39">
        <v>1491</v>
      </c>
      <c r="I279" s="43" t="s">
        <v>2</v>
      </c>
      <c r="J279" s="36">
        <v>1.1000000000000001</v>
      </c>
      <c r="K279" s="37">
        <v>-7.61</v>
      </c>
      <c r="L279" s="42">
        <v>380.71</v>
      </c>
      <c r="M279" s="64">
        <v>579</v>
      </c>
      <c r="N279" s="43" t="s">
        <v>2</v>
      </c>
      <c r="O279" s="62">
        <v>0.7</v>
      </c>
      <c r="P279" s="37">
        <v>-6.57</v>
      </c>
      <c r="Q279" s="66">
        <v>399.12</v>
      </c>
      <c r="R279" s="75"/>
      <c r="S279" s="57"/>
      <c r="T279" s="57"/>
      <c r="U279" s="57"/>
      <c r="V279" s="57"/>
      <c r="W279" s="75"/>
      <c r="X279" s="57"/>
      <c r="Y279" s="57"/>
      <c r="Z279" s="57"/>
      <c r="AA279" s="58"/>
    </row>
    <row r="280" spans="1:27" s="4" customFormat="1" x14ac:dyDescent="0.15">
      <c r="A280" s="9">
        <v>2002</v>
      </c>
      <c r="B280" s="4">
        <v>7</v>
      </c>
      <c r="C280" s="64">
        <v>2064</v>
      </c>
      <c r="D280" s="43" t="s">
        <v>2</v>
      </c>
      <c r="E280" s="13">
        <v>1</v>
      </c>
      <c r="F280" s="6">
        <v>-7.2</v>
      </c>
      <c r="G280" s="12">
        <v>382.62</v>
      </c>
      <c r="H280" s="39">
        <v>1485</v>
      </c>
      <c r="I280" s="43" t="s">
        <v>2</v>
      </c>
      <c r="J280" s="36">
        <v>1</v>
      </c>
      <c r="K280" s="37">
        <v>-7.64</v>
      </c>
      <c r="L280" s="42">
        <v>378.09</v>
      </c>
      <c r="M280" s="64">
        <v>579</v>
      </c>
      <c r="N280" s="43" t="s">
        <v>2</v>
      </c>
      <c r="O280" s="62">
        <v>0.7</v>
      </c>
      <c r="P280" s="37">
        <v>-6.07</v>
      </c>
      <c r="Q280" s="66">
        <v>394.26</v>
      </c>
      <c r="R280" s="75"/>
      <c r="S280" s="57"/>
      <c r="T280" s="57"/>
      <c r="U280" s="57"/>
      <c r="V280" s="57"/>
      <c r="W280" s="75"/>
      <c r="X280" s="57"/>
      <c r="Y280" s="57"/>
      <c r="Z280" s="57"/>
      <c r="AA280" s="58"/>
    </row>
    <row r="281" spans="1:27" s="4" customFormat="1" x14ac:dyDescent="0.15">
      <c r="A281" s="9">
        <v>2002</v>
      </c>
      <c r="B281" s="4">
        <v>8</v>
      </c>
      <c r="C281" s="64">
        <v>2067</v>
      </c>
      <c r="D281" s="43" t="s">
        <v>2</v>
      </c>
      <c r="E281" s="13">
        <v>0.9</v>
      </c>
      <c r="F281" s="6">
        <v>-7.72</v>
      </c>
      <c r="G281" s="12">
        <v>372.85</v>
      </c>
      <c r="H281" s="39">
        <v>1487</v>
      </c>
      <c r="I281" s="43" t="s">
        <v>2</v>
      </c>
      <c r="J281" s="36">
        <v>1</v>
      </c>
      <c r="K281" s="37">
        <v>-8.2200000000000006</v>
      </c>
      <c r="L281" s="42">
        <v>367.85</v>
      </c>
      <c r="M281" s="64">
        <v>580</v>
      </c>
      <c r="N281" s="43" t="s">
        <v>2</v>
      </c>
      <c r="O281" s="62">
        <v>0.7</v>
      </c>
      <c r="P281" s="37">
        <v>-6.42</v>
      </c>
      <c r="Q281" s="66">
        <v>385.66</v>
      </c>
      <c r="R281" s="75"/>
      <c r="S281" s="57"/>
      <c r="T281" s="57"/>
      <c r="U281" s="57"/>
      <c r="V281" s="57"/>
      <c r="W281" s="75"/>
      <c r="X281" s="57"/>
      <c r="Y281" s="57"/>
      <c r="Z281" s="57"/>
      <c r="AA281" s="58"/>
    </row>
    <row r="282" spans="1:27" s="4" customFormat="1" x14ac:dyDescent="0.15">
      <c r="A282" s="9">
        <v>2002</v>
      </c>
      <c r="B282" s="4">
        <v>9</v>
      </c>
      <c r="C282" s="64">
        <v>2044</v>
      </c>
      <c r="D282" s="43" t="s">
        <v>2</v>
      </c>
      <c r="E282" s="13">
        <v>0.9</v>
      </c>
      <c r="F282" s="6">
        <v>-7.26</v>
      </c>
      <c r="G282" s="12">
        <v>371.51</v>
      </c>
      <c r="H282" s="39">
        <v>1481</v>
      </c>
      <c r="I282" s="43" t="s">
        <v>2</v>
      </c>
      <c r="J282" s="36">
        <v>1</v>
      </c>
      <c r="K282" s="37">
        <v>-7.89</v>
      </c>
      <c r="L282" s="42">
        <v>364.28</v>
      </c>
      <c r="M282" s="64">
        <v>563</v>
      </c>
      <c r="N282" s="43" t="s">
        <v>2</v>
      </c>
      <c r="O282" s="62">
        <v>0.7</v>
      </c>
      <c r="P282" s="37">
        <v>-5.61</v>
      </c>
      <c r="Q282" s="66">
        <v>390.53</v>
      </c>
      <c r="R282" s="75"/>
      <c r="S282" s="57"/>
      <c r="T282" s="57"/>
      <c r="U282" s="57"/>
      <c r="V282" s="57"/>
      <c r="W282" s="75"/>
      <c r="X282" s="57"/>
      <c r="Y282" s="57"/>
      <c r="Z282" s="57"/>
      <c r="AA282" s="58"/>
    </row>
    <row r="283" spans="1:27" s="4" customFormat="1" x14ac:dyDescent="0.15">
      <c r="A283" s="9">
        <v>2002</v>
      </c>
      <c r="B283" s="4">
        <v>10</v>
      </c>
      <c r="C283" s="64">
        <v>2046</v>
      </c>
      <c r="D283" s="43" t="s">
        <v>2</v>
      </c>
      <c r="E283" s="13">
        <v>0.8</v>
      </c>
      <c r="F283" s="6">
        <v>-7.15</v>
      </c>
      <c r="G283" s="12">
        <v>368.44</v>
      </c>
      <c r="H283" s="39">
        <v>1482</v>
      </c>
      <c r="I283" s="43" t="s">
        <v>2</v>
      </c>
      <c r="J283" s="36">
        <v>0.9</v>
      </c>
      <c r="K283" s="37">
        <v>-7.75</v>
      </c>
      <c r="L283" s="42">
        <v>362.25</v>
      </c>
      <c r="M283" s="64">
        <v>564</v>
      </c>
      <c r="N283" s="43" t="s">
        <v>2</v>
      </c>
      <c r="O283" s="62">
        <v>0.6</v>
      </c>
      <c r="P283" s="37">
        <v>-5.59</v>
      </c>
      <c r="Q283" s="66">
        <v>384.69</v>
      </c>
      <c r="R283" s="75"/>
      <c r="S283" s="57"/>
      <c r="T283" s="57"/>
      <c r="U283" s="57"/>
      <c r="V283" s="57"/>
      <c r="W283" s="75"/>
      <c r="X283" s="57"/>
      <c r="Y283" s="57"/>
      <c r="Z283" s="57"/>
      <c r="AA283" s="58"/>
    </row>
    <row r="284" spans="1:27" s="4" customFormat="1" x14ac:dyDescent="0.15">
      <c r="A284" s="9">
        <v>2002</v>
      </c>
      <c r="B284" s="4">
        <v>11</v>
      </c>
      <c r="C284" s="64">
        <v>2050</v>
      </c>
      <c r="D284" s="43" t="s">
        <v>2</v>
      </c>
      <c r="E284" s="13">
        <v>0.9</v>
      </c>
      <c r="F284" s="6">
        <v>-7.04</v>
      </c>
      <c r="G284" s="12">
        <v>365.44</v>
      </c>
      <c r="H284" s="39">
        <v>1483</v>
      </c>
      <c r="I284" s="43" t="s">
        <v>2</v>
      </c>
      <c r="J284" s="36">
        <v>1</v>
      </c>
      <c r="K284" s="37">
        <v>-7.73</v>
      </c>
      <c r="L284" s="42">
        <v>359.18</v>
      </c>
      <c r="M284" s="64">
        <v>567</v>
      </c>
      <c r="N284" s="43" t="s">
        <v>2</v>
      </c>
      <c r="O284" s="62">
        <v>0.6</v>
      </c>
      <c r="P284" s="37">
        <v>-5.25</v>
      </c>
      <c r="Q284" s="66">
        <v>381.8</v>
      </c>
      <c r="R284" s="75"/>
      <c r="S284" s="57"/>
      <c r="T284" s="57"/>
      <c r="U284" s="57"/>
      <c r="V284" s="57"/>
      <c r="W284" s="75"/>
      <c r="X284" s="57"/>
      <c r="Y284" s="57"/>
      <c r="Z284" s="57"/>
      <c r="AA284" s="58"/>
    </row>
    <row r="285" spans="1:27" s="4" customFormat="1" x14ac:dyDescent="0.15">
      <c r="A285" s="9">
        <v>2002</v>
      </c>
      <c r="B285" s="4">
        <v>12</v>
      </c>
      <c r="C285" s="64">
        <v>2062</v>
      </c>
      <c r="D285" s="43" t="s">
        <v>2</v>
      </c>
      <c r="E285" s="13">
        <v>0.8</v>
      </c>
      <c r="F285" s="6">
        <v>-6.89</v>
      </c>
      <c r="G285" s="12">
        <v>360.87</v>
      </c>
      <c r="H285" s="39">
        <v>1485</v>
      </c>
      <c r="I285" s="43" t="s">
        <v>2</v>
      </c>
      <c r="J285" s="36">
        <v>0.9</v>
      </c>
      <c r="K285" s="37">
        <v>-7.93</v>
      </c>
      <c r="L285" s="42">
        <v>355.39</v>
      </c>
      <c r="M285" s="64">
        <v>577</v>
      </c>
      <c r="N285" s="43" t="s">
        <v>2</v>
      </c>
      <c r="O285" s="62">
        <v>0.6</v>
      </c>
      <c r="P285" s="37">
        <v>-4.2</v>
      </c>
      <c r="Q285" s="66">
        <v>374.99</v>
      </c>
      <c r="R285" s="75"/>
      <c r="S285" s="57"/>
      <c r="T285" s="57"/>
      <c r="U285" s="57"/>
      <c r="V285" s="57"/>
      <c r="W285" s="75"/>
      <c r="X285" s="57"/>
      <c r="Y285" s="57"/>
      <c r="Z285" s="57"/>
      <c r="AA285" s="58"/>
    </row>
    <row r="286" spans="1:27" s="4" customFormat="1" x14ac:dyDescent="0.15">
      <c r="A286" s="9">
        <v>2003</v>
      </c>
      <c r="B286" s="4">
        <v>1</v>
      </c>
      <c r="C286" s="64">
        <v>2065</v>
      </c>
      <c r="D286" s="43" t="s">
        <v>2</v>
      </c>
      <c r="E286" s="13">
        <v>0.8</v>
      </c>
      <c r="F286" s="6">
        <v>-6.8</v>
      </c>
      <c r="G286" s="12">
        <v>359.22</v>
      </c>
      <c r="H286" s="39">
        <v>1486</v>
      </c>
      <c r="I286" s="43" t="s">
        <v>2</v>
      </c>
      <c r="J286" s="36">
        <v>0.9</v>
      </c>
      <c r="K286" s="37">
        <v>-7.87</v>
      </c>
      <c r="L286" s="42">
        <v>353.88</v>
      </c>
      <c r="M286" s="64">
        <v>579</v>
      </c>
      <c r="N286" s="43" t="s">
        <v>2</v>
      </c>
      <c r="O286" s="62">
        <v>0.6</v>
      </c>
      <c r="P286" s="37">
        <v>-4.05</v>
      </c>
      <c r="Q286" s="66">
        <v>372.92</v>
      </c>
      <c r="R286" s="75"/>
      <c r="S286" s="57"/>
      <c r="T286" s="57"/>
      <c r="U286" s="57"/>
      <c r="V286" s="57"/>
      <c r="W286" s="75"/>
      <c r="X286" s="57"/>
      <c r="Y286" s="57"/>
      <c r="Z286" s="57"/>
      <c r="AA286" s="58"/>
    </row>
    <row r="287" spans="1:27" s="4" customFormat="1" x14ac:dyDescent="0.15">
      <c r="A287" s="9">
        <v>2003</v>
      </c>
      <c r="B287" s="4">
        <v>2</v>
      </c>
      <c r="C287" s="64">
        <v>2074</v>
      </c>
      <c r="D287" s="43" t="s">
        <v>2</v>
      </c>
      <c r="E287" s="13">
        <v>0.8</v>
      </c>
      <c r="F287" s="6">
        <v>-6.62</v>
      </c>
      <c r="G287" s="12">
        <v>358.44</v>
      </c>
      <c r="H287" s="39">
        <v>1490</v>
      </c>
      <c r="I287" s="43" t="s">
        <v>2</v>
      </c>
      <c r="J287" s="36">
        <v>0.9</v>
      </c>
      <c r="K287" s="37">
        <v>-7.75</v>
      </c>
      <c r="L287" s="42">
        <v>353.38</v>
      </c>
      <c r="M287" s="64">
        <v>584</v>
      </c>
      <c r="N287" s="43" t="s">
        <v>2</v>
      </c>
      <c r="O287" s="62">
        <v>0.6</v>
      </c>
      <c r="P287" s="37">
        <v>-3.74</v>
      </c>
      <c r="Q287" s="66">
        <v>371.34</v>
      </c>
      <c r="R287" s="75"/>
      <c r="S287" s="57"/>
      <c r="T287" s="57"/>
      <c r="U287" s="57"/>
      <c r="V287" s="57"/>
      <c r="W287" s="75"/>
      <c r="X287" s="57"/>
      <c r="Y287" s="57"/>
      <c r="Z287" s="57"/>
      <c r="AA287" s="58"/>
    </row>
    <row r="288" spans="1:27" s="4" customFormat="1" x14ac:dyDescent="0.15">
      <c r="A288" s="9">
        <v>2003</v>
      </c>
      <c r="B288" s="4">
        <v>3</v>
      </c>
      <c r="C288" s="64">
        <v>2067</v>
      </c>
      <c r="D288" s="43" t="s">
        <v>2</v>
      </c>
      <c r="E288" s="13">
        <v>0.8</v>
      </c>
      <c r="F288" s="6">
        <v>-5.39</v>
      </c>
      <c r="G288" s="12">
        <v>356.69</v>
      </c>
      <c r="H288" s="39">
        <v>1503</v>
      </c>
      <c r="I288" s="43" t="s">
        <v>2</v>
      </c>
      <c r="J288" s="36">
        <v>0.9</v>
      </c>
      <c r="K288" s="37">
        <v>-5.89</v>
      </c>
      <c r="L288" s="42">
        <v>349.74</v>
      </c>
      <c r="M288" s="64">
        <v>564</v>
      </c>
      <c r="N288" s="43" t="s">
        <v>2</v>
      </c>
      <c r="O288" s="62">
        <v>0.6</v>
      </c>
      <c r="P288" s="37">
        <v>-4.07</v>
      </c>
      <c r="Q288" s="66">
        <v>375.19</v>
      </c>
      <c r="R288" s="75"/>
      <c r="S288" s="57"/>
      <c r="T288" s="57"/>
      <c r="U288" s="57"/>
      <c r="V288" s="57"/>
      <c r="W288" s="75"/>
      <c r="X288" s="57"/>
      <c r="Y288" s="57"/>
      <c r="Z288" s="57"/>
      <c r="AA288" s="58"/>
    </row>
    <row r="289" spans="1:27" s="4" customFormat="1" x14ac:dyDescent="0.15">
      <c r="A289" s="9">
        <v>2003</v>
      </c>
      <c r="B289" s="4">
        <v>4</v>
      </c>
      <c r="C289" s="64">
        <v>2071</v>
      </c>
      <c r="D289" s="43" t="s">
        <v>2</v>
      </c>
      <c r="E289" s="13">
        <v>0.9</v>
      </c>
      <c r="F289" s="6">
        <v>-4.96</v>
      </c>
      <c r="G289" s="12">
        <v>356.41</v>
      </c>
      <c r="H289" s="39">
        <v>1503</v>
      </c>
      <c r="I289" s="43" t="s">
        <v>2</v>
      </c>
      <c r="J289" s="36">
        <v>0.9</v>
      </c>
      <c r="K289" s="37">
        <v>-5.57</v>
      </c>
      <c r="L289" s="42">
        <v>349.53</v>
      </c>
      <c r="M289" s="67">
        <v>568</v>
      </c>
      <c r="N289" s="43" t="s">
        <v>2</v>
      </c>
      <c r="O289" s="62">
        <v>0.6</v>
      </c>
      <c r="P289" s="37">
        <v>-3.35</v>
      </c>
      <c r="Q289" s="66">
        <v>374.62</v>
      </c>
      <c r="R289" s="75"/>
      <c r="S289" s="57"/>
      <c r="T289" s="57"/>
      <c r="U289" s="57"/>
      <c r="V289" s="57"/>
      <c r="W289" s="75"/>
      <c r="X289" s="57"/>
      <c r="Y289" s="57"/>
      <c r="Z289" s="57"/>
      <c r="AA289" s="58"/>
    </row>
    <row r="290" spans="1:27" s="4" customFormat="1" x14ac:dyDescent="0.15">
      <c r="A290" s="9">
        <v>2003</v>
      </c>
      <c r="B290" s="4">
        <v>5</v>
      </c>
      <c r="C290" s="64">
        <v>2071</v>
      </c>
      <c r="D290" s="43" t="s">
        <v>2</v>
      </c>
      <c r="E290" s="13">
        <v>0.9</v>
      </c>
      <c r="F290" s="6">
        <v>-3.14</v>
      </c>
      <c r="G290" s="12">
        <v>356.63</v>
      </c>
      <c r="H290" s="39">
        <v>1507</v>
      </c>
      <c r="I290" s="43" t="s">
        <v>2</v>
      </c>
      <c r="J290" s="36">
        <v>1</v>
      </c>
      <c r="K290" s="37">
        <v>-4.25</v>
      </c>
      <c r="L290" s="42">
        <v>348.91</v>
      </c>
      <c r="M290" s="67">
        <v>564</v>
      </c>
      <c r="N290" s="43" t="s">
        <v>2</v>
      </c>
      <c r="O290" s="62">
        <v>0.7</v>
      </c>
      <c r="P290" s="37">
        <v>-0.16</v>
      </c>
      <c r="Q290" s="66">
        <v>377.27</v>
      </c>
      <c r="R290" s="75"/>
      <c r="S290" s="57"/>
      <c r="T290" s="57"/>
      <c r="U290" s="57"/>
      <c r="V290" s="57"/>
      <c r="W290" s="75"/>
      <c r="X290" s="57"/>
      <c r="Y290" s="57"/>
      <c r="Z290" s="57"/>
      <c r="AA290" s="58"/>
    </row>
    <row r="291" spans="1:27" s="4" customFormat="1" x14ac:dyDescent="0.15">
      <c r="A291" s="9">
        <v>2003</v>
      </c>
      <c r="B291" s="4">
        <v>6</v>
      </c>
      <c r="C291" s="64">
        <v>2081</v>
      </c>
      <c r="D291" s="13">
        <v>234.8</v>
      </c>
      <c r="E291" s="13">
        <v>1</v>
      </c>
      <c r="F291" s="6">
        <v>1.46</v>
      </c>
      <c r="G291" s="12">
        <v>348.44</v>
      </c>
      <c r="H291" s="39">
        <v>1521</v>
      </c>
      <c r="I291" s="36">
        <v>161.6</v>
      </c>
      <c r="J291" s="36">
        <v>1.1000000000000001</v>
      </c>
      <c r="K291" s="37">
        <v>2.29</v>
      </c>
      <c r="L291" s="42">
        <v>340.36</v>
      </c>
      <c r="M291" s="67">
        <v>560</v>
      </c>
      <c r="N291" s="43" t="s">
        <v>2</v>
      </c>
      <c r="O291" s="62">
        <v>0.7</v>
      </c>
      <c r="P291" s="37">
        <v>-0.81</v>
      </c>
      <c r="Q291" s="66">
        <v>370.39</v>
      </c>
      <c r="R291" s="75"/>
      <c r="S291" s="57"/>
      <c r="T291" s="57"/>
      <c r="U291" s="57"/>
      <c r="V291" s="57"/>
      <c r="W291" s="75"/>
      <c r="X291" s="57"/>
      <c r="Y291" s="57"/>
      <c r="Z291" s="57"/>
      <c r="AA291" s="58"/>
    </row>
    <row r="292" spans="1:27" s="4" customFormat="1" x14ac:dyDescent="0.15">
      <c r="A292" s="9">
        <v>2003</v>
      </c>
      <c r="B292" s="4">
        <v>7</v>
      </c>
      <c r="C292" s="64">
        <v>2074</v>
      </c>
      <c r="D292" s="13">
        <v>228.8</v>
      </c>
      <c r="E292" s="13">
        <v>1</v>
      </c>
      <c r="F292" s="6">
        <v>1.53</v>
      </c>
      <c r="G292" s="12">
        <v>348.09</v>
      </c>
      <c r="H292" s="39">
        <v>1515</v>
      </c>
      <c r="I292" s="36">
        <v>158.19999999999999</v>
      </c>
      <c r="J292" s="36">
        <v>1.1000000000000001</v>
      </c>
      <c r="K292" s="37">
        <v>2.39</v>
      </c>
      <c r="L292" s="42">
        <v>339.69</v>
      </c>
      <c r="M292" s="67">
        <v>559</v>
      </c>
      <c r="N292" s="43" t="s">
        <v>2</v>
      </c>
      <c r="O292" s="62">
        <v>0.7</v>
      </c>
      <c r="P292" s="37">
        <v>-0.81</v>
      </c>
      <c r="Q292" s="66">
        <v>370.85</v>
      </c>
      <c r="R292" s="75"/>
      <c r="S292" s="57"/>
      <c r="T292" s="57"/>
      <c r="U292" s="57"/>
      <c r="V292" s="57"/>
      <c r="W292" s="75"/>
      <c r="X292" s="57"/>
      <c r="Y292" s="57"/>
      <c r="Z292" s="57"/>
      <c r="AA292" s="58"/>
    </row>
    <row r="293" spans="1:27" s="4" customFormat="1" x14ac:dyDescent="0.15">
      <c r="A293" s="9">
        <v>2003</v>
      </c>
      <c r="B293" s="4">
        <v>8</v>
      </c>
      <c r="C293" s="64">
        <v>2075</v>
      </c>
      <c r="D293" s="13">
        <v>612.9</v>
      </c>
      <c r="E293" s="13">
        <v>1.1000000000000001</v>
      </c>
      <c r="F293" s="6">
        <v>0.59</v>
      </c>
      <c r="G293" s="12">
        <v>344.66</v>
      </c>
      <c r="H293" s="39">
        <v>1519</v>
      </c>
      <c r="I293" s="36">
        <v>336.6</v>
      </c>
      <c r="J293" s="36">
        <v>1.2</v>
      </c>
      <c r="K293" s="37">
        <v>1.17</v>
      </c>
      <c r="L293" s="42">
        <v>335.02</v>
      </c>
      <c r="M293" s="67">
        <v>556</v>
      </c>
      <c r="N293" s="43" t="s">
        <v>2</v>
      </c>
      <c r="O293" s="62">
        <v>0.8</v>
      </c>
      <c r="P293" s="37">
        <v>-0.97</v>
      </c>
      <c r="Q293" s="66">
        <v>370.98</v>
      </c>
      <c r="R293" s="75"/>
      <c r="S293" s="57"/>
      <c r="T293" s="57"/>
      <c r="U293" s="57"/>
      <c r="V293" s="57"/>
      <c r="W293" s="75"/>
      <c r="X293" s="57"/>
      <c r="Y293" s="57"/>
      <c r="Z293" s="57"/>
      <c r="AA293" s="58"/>
    </row>
    <row r="294" spans="1:27" s="4" customFormat="1" x14ac:dyDescent="0.15">
      <c r="A294" s="9">
        <v>2003</v>
      </c>
      <c r="B294" s="4">
        <v>9</v>
      </c>
      <c r="C294" s="64">
        <v>2064</v>
      </c>
      <c r="D294" s="13">
        <v>249.4</v>
      </c>
      <c r="E294" s="13">
        <v>1.1000000000000001</v>
      </c>
      <c r="F294" s="6">
        <v>1.48</v>
      </c>
      <c r="G294" s="12">
        <v>344.65</v>
      </c>
      <c r="H294" s="39">
        <v>1512</v>
      </c>
      <c r="I294" s="36">
        <v>305</v>
      </c>
      <c r="J294" s="36">
        <v>1.2</v>
      </c>
      <c r="K294" s="37">
        <v>1.31</v>
      </c>
      <c r="L294" s="42">
        <v>334.36</v>
      </c>
      <c r="M294" s="67">
        <v>552</v>
      </c>
      <c r="N294" s="70">
        <v>147.80000000000001</v>
      </c>
      <c r="O294" s="62">
        <v>0.8</v>
      </c>
      <c r="P294" s="37">
        <v>1.96</v>
      </c>
      <c r="Q294" s="66">
        <v>372.84</v>
      </c>
      <c r="R294" s="75"/>
      <c r="S294" s="57"/>
      <c r="T294" s="57"/>
      <c r="U294" s="57"/>
      <c r="V294" s="57"/>
      <c r="W294" s="75"/>
      <c r="X294" s="57"/>
      <c r="Y294" s="57"/>
      <c r="Z294" s="57"/>
      <c r="AA294" s="58"/>
    </row>
    <row r="295" spans="1:27" s="4" customFormat="1" x14ac:dyDescent="0.15">
      <c r="A295" s="9">
        <v>2003</v>
      </c>
      <c r="B295" s="4">
        <v>10</v>
      </c>
      <c r="C295" s="64">
        <v>2070</v>
      </c>
      <c r="D295" s="13">
        <v>247.8</v>
      </c>
      <c r="E295" s="13">
        <v>1.1000000000000001</v>
      </c>
      <c r="F295" s="6">
        <v>1.52</v>
      </c>
      <c r="G295" s="12">
        <v>342.01</v>
      </c>
      <c r="H295" s="39">
        <v>1513</v>
      </c>
      <c r="I295" s="36">
        <v>296.8</v>
      </c>
      <c r="J295" s="36">
        <v>1.2</v>
      </c>
      <c r="K295" s="37">
        <v>1.37</v>
      </c>
      <c r="L295" s="42">
        <v>332.75</v>
      </c>
      <c r="M295" s="67">
        <v>557</v>
      </c>
      <c r="N295" s="70">
        <v>154.1</v>
      </c>
      <c r="O295" s="62">
        <v>0.8</v>
      </c>
      <c r="P295" s="37">
        <v>1.94</v>
      </c>
      <c r="Q295" s="66">
        <v>367.17</v>
      </c>
      <c r="R295" s="75"/>
      <c r="S295" s="57"/>
      <c r="T295" s="57"/>
      <c r="U295" s="57"/>
      <c r="V295" s="57"/>
      <c r="W295" s="75"/>
      <c r="X295" s="57"/>
      <c r="Y295" s="57"/>
      <c r="Z295" s="57"/>
      <c r="AA295" s="58"/>
    </row>
    <row r="296" spans="1:27" s="4" customFormat="1" x14ac:dyDescent="0.15">
      <c r="A296" s="9">
        <v>2003</v>
      </c>
      <c r="B296" s="4">
        <v>11</v>
      </c>
      <c r="C296" s="64">
        <v>2069</v>
      </c>
      <c r="D296" s="13">
        <v>236.2</v>
      </c>
      <c r="E296" s="13">
        <v>1</v>
      </c>
      <c r="F296" s="6">
        <v>1.51</v>
      </c>
      <c r="G296" s="12">
        <v>341.04</v>
      </c>
      <c r="H296" s="39">
        <v>1513</v>
      </c>
      <c r="I296" s="36">
        <v>283.89999999999998</v>
      </c>
      <c r="J296" s="36">
        <v>1.2</v>
      </c>
      <c r="K296" s="37">
        <v>1.36</v>
      </c>
      <c r="L296" s="42">
        <v>332.62</v>
      </c>
      <c r="M296" s="67">
        <v>556</v>
      </c>
      <c r="N296" s="70">
        <v>144.80000000000001</v>
      </c>
      <c r="O296" s="62">
        <v>0.8</v>
      </c>
      <c r="P296" s="37">
        <v>1.92</v>
      </c>
      <c r="Q296" s="66">
        <v>363.96</v>
      </c>
      <c r="R296" s="75"/>
      <c r="S296" s="57"/>
      <c r="T296" s="57"/>
      <c r="U296" s="57"/>
      <c r="V296" s="57"/>
      <c r="W296" s="75"/>
      <c r="X296" s="57"/>
      <c r="Y296" s="57"/>
      <c r="Z296" s="57"/>
      <c r="AA296" s="58"/>
    </row>
    <row r="297" spans="1:27" s="4" customFormat="1" x14ac:dyDescent="0.15">
      <c r="A297" s="9">
        <v>2003</v>
      </c>
      <c r="B297" s="4">
        <v>12</v>
      </c>
      <c r="C297" s="64">
        <v>2071</v>
      </c>
      <c r="D297" s="13">
        <v>389.4</v>
      </c>
      <c r="E297" s="13">
        <v>1.1000000000000001</v>
      </c>
      <c r="F297" s="6">
        <v>0.95</v>
      </c>
      <c r="G297" s="12">
        <v>339.76</v>
      </c>
      <c r="H297" s="39">
        <v>1517</v>
      </c>
      <c r="I297" s="36">
        <v>614.1</v>
      </c>
      <c r="J297" s="36">
        <v>1.2</v>
      </c>
      <c r="K297" s="37">
        <v>0.65</v>
      </c>
      <c r="L297" s="42">
        <v>331.08</v>
      </c>
      <c r="M297" s="67">
        <v>554</v>
      </c>
      <c r="N297" s="70">
        <v>160.69999999999999</v>
      </c>
      <c r="O297" s="62">
        <v>0.8</v>
      </c>
      <c r="P297" s="37">
        <v>1.76</v>
      </c>
      <c r="Q297" s="66">
        <v>363.52</v>
      </c>
      <c r="R297" s="75"/>
      <c r="S297" s="57"/>
      <c r="T297" s="57"/>
      <c r="U297" s="57"/>
      <c r="V297" s="57"/>
      <c r="W297" s="75"/>
      <c r="X297" s="57"/>
      <c r="Y297" s="57"/>
      <c r="Z297" s="57"/>
      <c r="AA297" s="58"/>
    </row>
    <row r="298" spans="1:27" s="4" customFormat="1" x14ac:dyDescent="0.15">
      <c r="A298" s="9">
        <v>2004</v>
      </c>
      <c r="B298" s="4">
        <v>1</v>
      </c>
      <c r="C298" s="64">
        <v>2083</v>
      </c>
      <c r="D298" s="13">
        <v>383.3</v>
      </c>
      <c r="E298" s="13">
        <v>1.1000000000000001</v>
      </c>
      <c r="F298" s="6">
        <v>0.98</v>
      </c>
      <c r="G298" s="12">
        <v>336.15</v>
      </c>
      <c r="H298" s="39">
        <v>1517</v>
      </c>
      <c r="I298" s="36">
        <v>676.9</v>
      </c>
      <c r="J298" s="36">
        <v>1.2</v>
      </c>
      <c r="K298" s="37">
        <v>0.6</v>
      </c>
      <c r="L298" s="42">
        <v>330.3</v>
      </c>
      <c r="M298" s="67">
        <v>566</v>
      </c>
      <c r="N298" s="70">
        <v>148.1</v>
      </c>
      <c r="O298" s="62">
        <v>0.8</v>
      </c>
      <c r="P298" s="37">
        <v>2</v>
      </c>
      <c r="Q298" s="66">
        <v>351.81</v>
      </c>
      <c r="R298" s="75"/>
      <c r="S298" s="57"/>
      <c r="T298" s="57"/>
      <c r="U298" s="57"/>
      <c r="V298" s="57"/>
      <c r="W298" s="75"/>
      <c r="X298" s="57"/>
      <c r="Y298" s="57"/>
      <c r="Z298" s="57"/>
      <c r="AA298" s="58"/>
    </row>
    <row r="299" spans="1:27" s="4" customFormat="1" x14ac:dyDescent="0.15">
      <c r="A299" s="9">
        <v>2004</v>
      </c>
      <c r="B299" s="4">
        <v>2</v>
      </c>
      <c r="C299" s="64">
        <v>2080</v>
      </c>
      <c r="D299" s="13">
        <v>341.2</v>
      </c>
      <c r="E299" s="13">
        <v>1.2</v>
      </c>
      <c r="F299" s="6">
        <v>1.1299999999999999</v>
      </c>
      <c r="G299" s="12">
        <v>335.31</v>
      </c>
      <c r="H299" s="39">
        <v>1516</v>
      </c>
      <c r="I299" s="36">
        <v>300.3</v>
      </c>
      <c r="J299" s="36">
        <v>1.3</v>
      </c>
      <c r="K299" s="37">
        <v>1.38</v>
      </c>
      <c r="L299" s="42">
        <v>329.79</v>
      </c>
      <c r="M299" s="67">
        <v>564</v>
      </c>
      <c r="N299" s="70">
        <v>679</v>
      </c>
      <c r="O299" s="62">
        <v>0.9</v>
      </c>
      <c r="P299" s="37">
        <v>0.45</v>
      </c>
      <c r="Q299" s="66">
        <v>350.15</v>
      </c>
      <c r="R299" s="75"/>
      <c r="S299" s="57"/>
      <c r="T299" s="57"/>
      <c r="U299" s="57"/>
      <c r="V299" s="57"/>
      <c r="W299" s="75"/>
      <c r="X299" s="57"/>
      <c r="Y299" s="57"/>
      <c r="Z299" s="57"/>
      <c r="AA299" s="58"/>
    </row>
    <row r="300" spans="1:27" s="4" customFormat="1" x14ac:dyDescent="0.15">
      <c r="A300" s="9">
        <v>2004</v>
      </c>
      <c r="B300" s="4">
        <v>3</v>
      </c>
      <c r="C300" s="64">
        <v>2083</v>
      </c>
      <c r="D300" s="13">
        <v>263.39999999999998</v>
      </c>
      <c r="E300" s="13">
        <v>1.3</v>
      </c>
      <c r="F300" s="6">
        <v>1.63</v>
      </c>
      <c r="G300" s="12">
        <v>334.65</v>
      </c>
      <c r="H300" s="39">
        <v>1532</v>
      </c>
      <c r="I300" s="36">
        <v>208.7</v>
      </c>
      <c r="J300" s="36">
        <v>1.4</v>
      </c>
      <c r="K300" s="37">
        <v>2.19</v>
      </c>
      <c r="L300" s="42">
        <v>328.09</v>
      </c>
      <c r="M300" s="67">
        <v>551</v>
      </c>
      <c r="N300" s="70">
        <v>5643.7</v>
      </c>
      <c r="O300" s="62">
        <v>1</v>
      </c>
      <c r="P300" s="37">
        <v>0.06</v>
      </c>
      <c r="Q300" s="66">
        <v>352.88</v>
      </c>
      <c r="R300" s="75"/>
      <c r="S300" s="57"/>
      <c r="T300" s="57"/>
      <c r="U300" s="57"/>
      <c r="V300" s="57"/>
      <c r="W300" s="75"/>
      <c r="X300" s="57"/>
      <c r="Y300" s="57"/>
      <c r="Z300" s="57"/>
      <c r="AA300" s="58"/>
    </row>
    <row r="301" spans="1:27" s="4" customFormat="1" x14ac:dyDescent="0.15">
      <c r="A301" s="9">
        <v>2004</v>
      </c>
      <c r="B301" s="4">
        <v>4</v>
      </c>
      <c r="C301" s="64">
        <v>2098</v>
      </c>
      <c r="D301" s="13">
        <v>248.6</v>
      </c>
      <c r="E301" s="13">
        <v>1.3</v>
      </c>
      <c r="F301" s="6">
        <v>1.78</v>
      </c>
      <c r="G301" s="12">
        <v>331.66</v>
      </c>
      <c r="H301" s="39">
        <v>1534</v>
      </c>
      <c r="I301" s="36">
        <v>206</v>
      </c>
      <c r="J301" s="36">
        <v>1.4</v>
      </c>
      <c r="K301" s="37">
        <v>2.2599999999999998</v>
      </c>
      <c r="L301" s="42">
        <v>326.82</v>
      </c>
      <c r="M301" s="67">
        <v>564</v>
      </c>
      <c r="N301" s="70">
        <v>817.4</v>
      </c>
      <c r="O301" s="62">
        <v>1.1000000000000001</v>
      </c>
      <c r="P301" s="37">
        <v>0.46</v>
      </c>
      <c r="Q301" s="66">
        <v>344.83</v>
      </c>
      <c r="R301" s="75"/>
      <c r="S301" s="57"/>
      <c r="T301" s="57"/>
      <c r="U301" s="57"/>
      <c r="V301" s="57"/>
      <c r="W301" s="75"/>
      <c r="X301" s="57"/>
      <c r="Y301" s="57"/>
      <c r="Z301" s="57"/>
      <c r="AA301" s="58"/>
    </row>
    <row r="302" spans="1:27" s="4" customFormat="1" x14ac:dyDescent="0.15">
      <c r="A302" s="9">
        <v>2004</v>
      </c>
      <c r="B302" s="4">
        <v>5</v>
      </c>
      <c r="C302" s="64">
        <v>2112</v>
      </c>
      <c r="D302" s="13">
        <v>247</v>
      </c>
      <c r="E302" s="13">
        <v>1.3</v>
      </c>
      <c r="F302" s="6">
        <v>1.69</v>
      </c>
      <c r="G302" s="12">
        <v>329.41</v>
      </c>
      <c r="H302" s="39">
        <v>1538</v>
      </c>
      <c r="I302" s="36">
        <v>200.9</v>
      </c>
      <c r="J302" s="36">
        <v>1.4</v>
      </c>
      <c r="K302" s="37">
        <v>2.2000000000000002</v>
      </c>
      <c r="L302" s="42">
        <v>325.56</v>
      </c>
      <c r="M302" s="67">
        <v>574</v>
      </c>
      <c r="N302" s="70">
        <v>1112.0999999999999</v>
      </c>
      <c r="O302" s="62">
        <v>1</v>
      </c>
      <c r="P302" s="37">
        <v>0.31</v>
      </c>
      <c r="Q302" s="66">
        <v>339.75</v>
      </c>
      <c r="R302" s="75"/>
      <c r="S302" s="57"/>
      <c r="T302" s="57"/>
      <c r="U302" s="57"/>
      <c r="V302" s="57"/>
      <c r="W302" s="75"/>
      <c r="X302" s="57"/>
      <c r="Y302" s="57"/>
      <c r="Z302" s="57"/>
      <c r="AA302" s="58"/>
    </row>
    <row r="303" spans="1:27" s="4" customFormat="1" x14ac:dyDescent="0.15">
      <c r="A303" s="9">
        <v>2004</v>
      </c>
      <c r="B303" s="4">
        <v>6</v>
      </c>
      <c r="C303" s="64">
        <v>2127</v>
      </c>
      <c r="D303" s="13">
        <v>41.3</v>
      </c>
      <c r="E303" s="13">
        <v>1.3</v>
      </c>
      <c r="F303" s="6">
        <v>10.68</v>
      </c>
      <c r="G303" s="12">
        <v>343.13</v>
      </c>
      <c r="H303" s="39">
        <v>1554</v>
      </c>
      <c r="I303" s="36">
        <v>42.6</v>
      </c>
      <c r="J303" s="36">
        <v>1.4</v>
      </c>
      <c r="K303" s="37">
        <v>10.98</v>
      </c>
      <c r="L303" s="42">
        <v>341.13</v>
      </c>
      <c r="M303" s="67">
        <v>573</v>
      </c>
      <c r="N303" s="70">
        <v>37.299999999999997</v>
      </c>
      <c r="O303" s="62">
        <v>1.1000000000000001</v>
      </c>
      <c r="P303" s="37">
        <v>9.8800000000000008</v>
      </c>
      <c r="Q303" s="66">
        <v>348.55</v>
      </c>
      <c r="R303" s="75"/>
      <c r="S303" s="57"/>
      <c r="T303" s="57"/>
      <c r="U303" s="57"/>
      <c r="V303" s="57"/>
      <c r="W303" s="75"/>
      <c r="X303" s="57"/>
      <c r="Y303" s="57"/>
      <c r="Z303" s="57"/>
      <c r="AA303" s="58"/>
    </row>
    <row r="304" spans="1:27" s="4" customFormat="1" x14ac:dyDescent="0.15">
      <c r="A304" s="9">
        <v>2004</v>
      </c>
      <c r="B304" s="4">
        <v>7</v>
      </c>
      <c r="C304" s="64">
        <v>2123</v>
      </c>
      <c r="D304" s="13">
        <v>39.1</v>
      </c>
      <c r="E304" s="13">
        <v>1.2</v>
      </c>
      <c r="F304" s="6">
        <v>10.79</v>
      </c>
      <c r="G304" s="12">
        <v>342.25</v>
      </c>
      <c r="H304" s="39">
        <v>1552</v>
      </c>
      <c r="I304" s="36">
        <v>40.6</v>
      </c>
      <c r="J304" s="36">
        <v>1.3</v>
      </c>
      <c r="K304" s="37">
        <v>10.97</v>
      </c>
      <c r="L304" s="42">
        <v>340.42</v>
      </c>
      <c r="M304" s="67">
        <v>571</v>
      </c>
      <c r="N304" s="70">
        <v>34.6</v>
      </c>
      <c r="O304" s="62">
        <v>1</v>
      </c>
      <c r="P304" s="37">
        <v>10.3</v>
      </c>
      <c r="Q304" s="66">
        <v>347.22</v>
      </c>
      <c r="R304" s="75"/>
      <c r="S304" s="57"/>
      <c r="T304" s="57"/>
      <c r="U304" s="57"/>
      <c r="V304" s="57"/>
      <c r="W304" s="75"/>
      <c r="X304" s="57"/>
      <c r="Y304" s="57"/>
      <c r="Z304" s="57"/>
      <c r="AA304" s="58"/>
    </row>
    <row r="305" spans="1:27" s="4" customFormat="1" x14ac:dyDescent="0.15">
      <c r="A305" s="9">
        <v>2004</v>
      </c>
      <c r="B305" s="4">
        <v>8</v>
      </c>
      <c r="C305" s="64">
        <v>2124</v>
      </c>
      <c r="D305" s="13">
        <v>39.200000000000003</v>
      </c>
      <c r="E305" s="13">
        <v>1.2</v>
      </c>
      <c r="F305" s="6">
        <v>10.4</v>
      </c>
      <c r="G305" s="12">
        <v>335.69</v>
      </c>
      <c r="H305" s="39">
        <v>1555</v>
      </c>
      <c r="I305" s="36">
        <v>40.4</v>
      </c>
      <c r="J305" s="36">
        <v>1.3</v>
      </c>
      <c r="K305" s="37">
        <v>10.64</v>
      </c>
      <c r="L305" s="42">
        <v>334.14</v>
      </c>
      <c r="M305" s="67">
        <v>569</v>
      </c>
      <c r="N305" s="70">
        <v>35.5</v>
      </c>
      <c r="O305" s="62">
        <v>1</v>
      </c>
      <c r="P305" s="37">
        <v>9.75</v>
      </c>
      <c r="Q305" s="66">
        <v>339.93</v>
      </c>
      <c r="R305" s="75"/>
      <c r="S305" s="57"/>
      <c r="T305" s="57"/>
      <c r="U305" s="57"/>
      <c r="V305" s="57"/>
      <c r="W305" s="75"/>
      <c r="X305" s="57"/>
      <c r="Y305" s="57"/>
      <c r="Z305" s="57"/>
      <c r="AA305" s="58"/>
    </row>
    <row r="306" spans="1:27" s="4" customFormat="1" x14ac:dyDescent="0.15">
      <c r="A306" s="9">
        <v>2004</v>
      </c>
      <c r="B306" s="4">
        <v>9</v>
      </c>
      <c r="C306" s="64">
        <v>2118</v>
      </c>
      <c r="D306" s="13">
        <v>38.200000000000003</v>
      </c>
      <c r="E306" s="13">
        <v>1.2</v>
      </c>
      <c r="F306" s="6">
        <v>10.26</v>
      </c>
      <c r="G306" s="12">
        <v>332.25</v>
      </c>
      <c r="H306" s="39">
        <v>1572</v>
      </c>
      <c r="I306" s="36">
        <v>39.299999999999997</v>
      </c>
      <c r="J306" s="36">
        <v>1.3</v>
      </c>
      <c r="K306" s="37">
        <v>10.54</v>
      </c>
      <c r="L306" s="42">
        <v>327.52999999999997</v>
      </c>
      <c r="M306" s="67">
        <v>546</v>
      </c>
      <c r="N306" s="70">
        <v>34.6</v>
      </c>
      <c r="O306" s="62">
        <v>0.9</v>
      </c>
      <c r="P306" s="37">
        <v>9.4499999999999993</v>
      </c>
      <c r="Q306" s="66">
        <v>345.87</v>
      </c>
      <c r="R306" s="75"/>
      <c r="S306" s="57"/>
      <c r="T306" s="57"/>
      <c r="U306" s="57"/>
      <c r="V306" s="57"/>
      <c r="W306" s="75"/>
      <c r="X306" s="57"/>
      <c r="Y306" s="57"/>
      <c r="Z306" s="57"/>
      <c r="AA306" s="58"/>
    </row>
    <row r="307" spans="1:27" s="4" customFormat="1" x14ac:dyDescent="0.15">
      <c r="A307" s="9">
        <v>2004</v>
      </c>
      <c r="B307" s="4">
        <v>10</v>
      </c>
      <c r="C307" s="64">
        <v>2120</v>
      </c>
      <c r="D307" s="13">
        <v>36.9</v>
      </c>
      <c r="E307" s="13">
        <v>1.2</v>
      </c>
      <c r="F307" s="6">
        <v>10.32</v>
      </c>
      <c r="G307" s="12">
        <v>328.34</v>
      </c>
      <c r="H307" s="39">
        <v>1573</v>
      </c>
      <c r="I307" s="36">
        <v>37.6</v>
      </c>
      <c r="J307" s="36">
        <v>1.2</v>
      </c>
      <c r="K307" s="37">
        <v>10.69</v>
      </c>
      <c r="L307" s="42">
        <v>324.27999999999997</v>
      </c>
      <c r="M307" s="67">
        <v>547</v>
      </c>
      <c r="N307" s="70">
        <v>34.6</v>
      </c>
      <c r="O307" s="62">
        <v>0.9</v>
      </c>
      <c r="P307" s="37">
        <v>9.24</v>
      </c>
      <c r="Q307" s="66">
        <v>340.03</v>
      </c>
      <c r="R307" s="75"/>
      <c r="S307" s="57"/>
      <c r="T307" s="57"/>
      <c r="U307" s="57"/>
      <c r="V307" s="57"/>
      <c r="W307" s="75"/>
      <c r="X307" s="57"/>
      <c r="Y307" s="57"/>
      <c r="Z307" s="57"/>
      <c r="AA307" s="58"/>
    </row>
    <row r="308" spans="1:27" s="4" customFormat="1" x14ac:dyDescent="0.15">
      <c r="A308" s="9">
        <v>2004</v>
      </c>
      <c r="B308" s="4">
        <v>11</v>
      </c>
      <c r="C308" s="64">
        <v>2129</v>
      </c>
      <c r="D308" s="13">
        <v>36.799999999999997</v>
      </c>
      <c r="E308" s="13">
        <v>1.2</v>
      </c>
      <c r="F308" s="6">
        <v>10.33</v>
      </c>
      <c r="G308" s="12">
        <v>325.33999999999997</v>
      </c>
      <c r="H308" s="39">
        <v>1579</v>
      </c>
      <c r="I308" s="36">
        <v>37.700000000000003</v>
      </c>
      <c r="J308" s="36">
        <v>1.3</v>
      </c>
      <c r="K308" s="37">
        <v>10.69</v>
      </c>
      <c r="L308" s="42">
        <v>322.25</v>
      </c>
      <c r="M308" s="67">
        <v>550</v>
      </c>
      <c r="N308" s="70">
        <v>33.9</v>
      </c>
      <c r="O308" s="62">
        <v>0.9</v>
      </c>
      <c r="P308" s="37">
        <v>9.33</v>
      </c>
      <c r="Q308" s="66">
        <v>334.21</v>
      </c>
      <c r="R308" s="75"/>
      <c r="S308" s="57"/>
      <c r="T308" s="57"/>
      <c r="U308" s="57"/>
      <c r="V308" s="57"/>
      <c r="W308" s="75"/>
      <c r="X308" s="57"/>
      <c r="Y308" s="57"/>
      <c r="Z308" s="57"/>
      <c r="AA308" s="58"/>
    </row>
    <row r="309" spans="1:27" s="4" customFormat="1" x14ac:dyDescent="0.15">
      <c r="A309" s="9">
        <v>2004</v>
      </c>
      <c r="B309" s="4">
        <v>12</v>
      </c>
      <c r="C309" s="64">
        <v>2133</v>
      </c>
      <c r="D309" s="13">
        <v>36.299999999999997</v>
      </c>
      <c r="E309" s="13">
        <v>1.2</v>
      </c>
      <c r="F309" s="6">
        <v>10.83</v>
      </c>
      <c r="G309" s="12">
        <v>323.39</v>
      </c>
      <c r="H309" s="39">
        <v>1586</v>
      </c>
      <c r="I309" s="36">
        <v>39</v>
      </c>
      <c r="J309" s="36">
        <v>1.3</v>
      </c>
      <c r="K309" s="37">
        <v>10.77</v>
      </c>
      <c r="L309" s="42">
        <v>319.82</v>
      </c>
      <c r="M309" s="67">
        <v>547</v>
      </c>
      <c r="N309" s="70">
        <v>28.8</v>
      </c>
      <c r="O309" s="62">
        <v>0.9</v>
      </c>
      <c r="P309" s="37">
        <v>10.99</v>
      </c>
      <c r="Q309" s="66">
        <v>333.72</v>
      </c>
      <c r="R309" s="75"/>
      <c r="S309" s="57"/>
      <c r="T309" s="57"/>
      <c r="U309" s="57"/>
      <c r="V309" s="57"/>
      <c r="W309" s="75"/>
      <c r="X309" s="57"/>
      <c r="Y309" s="57"/>
      <c r="Z309" s="57"/>
      <c r="AA309" s="58"/>
    </row>
    <row r="310" spans="1:27" s="4" customFormat="1" x14ac:dyDescent="0.15">
      <c r="A310" s="9">
        <v>2005</v>
      </c>
      <c r="B310" s="4">
        <v>1</v>
      </c>
      <c r="C310" s="64">
        <v>2139</v>
      </c>
      <c r="D310" s="13">
        <v>37.799999999999997</v>
      </c>
      <c r="E310" s="13">
        <v>1.3</v>
      </c>
      <c r="F310" s="6">
        <v>10.71</v>
      </c>
      <c r="G310" s="12">
        <v>320.86</v>
      </c>
      <c r="H310" s="39">
        <v>1589</v>
      </c>
      <c r="I310" s="36">
        <v>40.1</v>
      </c>
      <c r="J310" s="36">
        <v>1.4</v>
      </c>
      <c r="K310" s="37">
        <v>10.73</v>
      </c>
      <c r="L310" s="42">
        <v>318.13</v>
      </c>
      <c r="M310" s="67">
        <v>550</v>
      </c>
      <c r="N310" s="70">
        <v>31.4</v>
      </c>
      <c r="O310" s="62">
        <v>1</v>
      </c>
      <c r="P310" s="37">
        <v>10.63</v>
      </c>
      <c r="Q310" s="66">
        <v>328.76</v>
      </c>
      <c r="R310" s="75"/>
      <c r="S310" s="57"/>
      <c r="T310" s="57"/>
      <c r="U310" s="57"/>
      <c r="V310" s="57"/>
      <c r="W310" s="75"/>
      <c r="X310" s="57"/>
      <c r="Y310" s="57"/>
      <c r="Z310" s="57"/>
      <c r="AA310" s="58"/>
    </row>
    <row r="311" spans="1:27" s="4" customFormat="1" x14ac:dyDescent="0.15">
      <c r="A311" s="9">
        <v>2005</v>
      </c>
      <c r="B311" s="4">
        <v>2</v>
      </c>
      <c r="C311" s="64">
        <v>2138</v>
      </c>
      <c r="D311" s="13">
        <v>39.6</v>
      </c>
      <c r="E311" s="13">
        <v>1.3</v>
      </c>
      <c r="F311" s="6">
        <v>10.64</v>
      </c>
      <c r="G311" s="12">
        <v>319.02999999999997</v>
      </c>
      <c r="H311" s="39">
        <v>1595</v>
      </c>
      <c r="I311" s="36">
        <v>41.4</v>
      </c>
      <c r="J311" s="36">
        <v>1.4</v>
      </c>
      <c r="K311" s="37">
        <v>10.71</v>
      </c>
      <c r="L311" s="42">
        <v>316.58</v>
      </c>
      <c r="M311" s="67">
        <v>543</v>
      </c>
      <c r="N311" s="70">
        <v>34.200000000000003</v>
      </c>
      <c r="O311" s="62">
        <v>1.1000000000000001</v>
      </c>
      <c r="P311" s="37">
        <v>10.46</v>
      </c>
      <c r="Q311" s="66">
        <v>326.22000000000003</v>
      </c>
      <c r="R311" s="75"/>
      <c r="S311" s="57"/>
      <c r="T311" s="57"/>
      <c r="U311" s="57"/>
      <c r="V311" s="57"/>
      <c r="W311" s="75"/>
      <c r="X311" s="57"/>
      <c r="Y311" s="57"/>
      <c r="Z311" s="57"/>
      <c r="AA311" s="58"/>
    </row>
    <row r="312" spans="1:27" s="4" customFormat="1" x14ac:dyDescent="0.15">
      <c r="A312" s="9">
        <v>2005</v>
      </c>
      <c r="B312" s="4">
        <v>3</v>
      </c>
      <c r="C312" s="64">
        <v>2146</v>
      </c>
      <c r="D312" s="13">
        <v>39.299999999999997</v>
      </c>
      <c r="E312" s="13">
        <v>1.4</v>
      </c>
      <c r="F312" s="6">
        <v>10.9</v>
      </c>
      <c r="G312" s="12">
        <v>317.08999999999997</v>
      </c>
      <c r="H312" s="39">
        <v>1636</v>
      </c>
      <c r="I312" s="36">
        <v>40.700000000000003</v>
      </c>
      <c r="J312" s="36">
        <v>1.4</v>
      </c>
      <c r="K312" s="37">
        <v>10.97</v>
      </c>
      <c r="L312" s="42">
        <v>311.26</v>
      </c>
      <c r="M312" s="67">
        <v>510</v>
      </c>
      <c r="N312" s="70">
        <v>34.700000000000003</v>
      </c>
      <c r="O312" s="62">
        <v>1.1000000000000001</v>
      </c>
      <c r="P312" s="37">
        <v>10.66</v>
      </c>
      <c r="Q312" s="66">
        <v>335.79</v>
      </c>
      <c r="R312" s="75"/>
      <c r="S312" s="57"/>
      <c r="T312" s="57"/>
      <c r="U312" s="57"/>
      <c r="V312" s="57"/>
      <c r="W312" s="75"/>
      <c r="X312" s="57"/>
      <c r="Y312" s="57"/>
      <c r="Z312" s="57"/>
      <c r="AA312" s="58"/>
    </row>
    <row r="313" spans="1:27" s="4" customFormat="1" x14ac:dyDescent="0.15">
      <c r="A313" s="9">
        <v>2005</v>
      </c>
      <c r="B313" s="4">
        <v>4</v>
      </c>
      <c r="C313" s="64">
        <v>2153</v>
      </c>
      <c r="D313" s="13">
        <v>38.1</v>
      </c>
      <c r="E313" s="13">
        <v>1.3</v>
      </c>
      <c r="F313" s="6">
        <v>10.85</v>
      </c>
      <c r="G313" s="12">
        <v>315.08</v>
      </c>
      <c r="H313" s="39">
        <v>1638</v>
      </c>
      <c r="I313" s="36">
        <v>38.9</v>
      </c>
      <c r="J313" s="36">
        <v>1.4</v>
      </c>
      <c r="K313" s="37">
        <v>11.07</v>
      </c>
      <c r="L313" s="42">
        <v>309.69</v>
      </c>
      <c r="M313" s="67">
        <v>515</v>
      </c>
      <c r="N313" s="70">
        <v>35.5</v>
      </c>
      <c r="O313" s="62">
        <v>1.1000000000000001</v>
      </c>
      <c r="P313" s="37">
        <v>10.14</v>
      </c>
      <c r="Q313" s="66">
        <v>332.22</v>
      </c>
      <c r="R313" s="75"/>
      <c r="S313" s="57"/>
      <c r="T313" s="57"/>
      <c r="U313" s="57"/>
      <c r="V313" s="57"/>
      <c r="W313" s="75"/>
      <c r="X313" s="57"/>
      <c r="Y313" s="57"/>
      <c r="Z313" s="57"/>
      <c r="AA313" s="58"/>
    </row>
    <row r="314" spans="1:27" s="4" customFormat="1" x14ac:dyDescent="0.15">
      <c r="A314" s="9">
        <v>2005</v>
      </c>
      <c r="B314" s="4">
        <v>5</v>
      </c>
      <c r="C314" s="64">
        <v>2162</v>
      </c>
      <c r="D314" s="13">
        <v>39.200000000000003</v>
      </c>
      <c r="E314" s="13">
        <v>1.3</v>
      </c>
      <c r="F314" s="6">
        <v>10.49</v>
      </c>
      <c r="G314" s="12">
        <v>313.35000000000002</v>
      </c>
      <c r="H314" s="39">
        <v>1642</v>
      </c>
      <c r="I314" s="36">
        <v>40.6</v>
      </c>
      <c r="J314" s="36">
        <v>1.4</v>
      </c>
      <c r="K314" s="37">
        <v>10.62</v>
      </c>
      <c r="L314" s="42">
        <v>308.36</v>
      </c>
      <c r="M314" s="67">
        <v>520</v>
      </c>
      <c r="N314" s="70">
        <v>34.799999999999997</v>
      </c>
      <c r="O314" s="62">
        <v>1.1000000000000001</v>
      </c>
      <c r="P314" s="37">
        <v>10.07</v>
      </c>
      <c r="Q314" s="66">
        <v>329.11</v>
      </c>
      <c r="R314" s="75"/>
      <c r="S314" s="57"/>
      <c r="T314" s="57"/>
      <c r="U314" s="57"/>
      <c r="V314" s="57"/>
      <c r="W314" s="75"/>
      <c r="X314" s="57"/>
      <c r="Y314" s="57"/>
      <c r="Z314" s="57"/>
      <c r="AA314" s="58"/>
    </row>
    <row r="315" spans="1:27" s="4" customFormat="1" x14ac:dyDescent="0.15">
      <c r="A315" s="9">
        <v>2005</v>
      </c>
      <c r="B315" s="4">
        <v>6</v>
      </c>
      <c r="C315" s="64">
        <v>2168</v>
      </c>
      <c r="D315" s="13">
        <v>35.1</v>
      </c>
      <c r="E315" s="13">
        <v>1.3</v>
      </c>
      <c r="F315" s="6">
        <v>12</v>
      </c>
      <c r="G315" s="12">
        <v>319.81</v>
      </c>
      <c r="H315" s="39">
        <v>1650</v>
      </c>
      <c r="I315" s="36">
        <v>35.200000000000003</v>
      </c>
      <c r="J315" s="36">
        <v>1.4</v>
      </c>
      <c r="K315" s="37">
        <v>12.52</v>
      </c>
      <c r="L315" s="42">
        <v>314.86</v>
      </c>
      <c r="M315" s="67">
        <v>518</v>
      </c>
      <c r="N315" s="70">
        <v>34.799999999999997</v>
      </c>
      <c r="O315" s="62">
        <v>1.1000000000000001</v>
      </c>
      <c r="P315" s="37">
        <v>10.33</v>
      </c>
      <c r="Q315" s="66">
        <v>335.59</v>
      </c>
      <c r="R315" s="75"/>
      <c r="S315" s="57"/>
      <c r="T315" s="57"/>
      <c r="U315" s="57"/>
      <c r="V315" s="57"/>
      <c r="W315" s="75"/>
      <c r="X315" s="57"/>
      <c r="Y315" s="57"/>
      <c r="Z315" s="57"/>
      <c r="AA315" s="58"/>
    </row>
    <row r="316" spans="1:27" s="4" customFormat="1" x14ac:dyDescent="0.15">
      <c r="A316" s="9">
        <v>2005</v>
      </c>
      <c r="B316" s="4">
        <v>7</v>
      </c>
      <c r="C316" s="64">
        <v>2168</v>
      </c>
      <c r="D316" s="13">
        <v>36.200000000000003</v>
      </c>
      <c r="E316" s="13">
        <v>1.4</v>
      </c>
      <c r="F316" s="6">
        <v>11.9</v>
      </c>
      <c r="G316" s="12">
        <v>318.25</v>
      </c>
      <c r="H316" s="39">
        <v>1648</v>
      </c>
      <c r="I316" s="36">
        <v>36.1</v>
      </c>
      <c r="J316" s="36">
        <v>1.4</v>
      </c>
      <c r="K316" s="37">
        <v>12.49</v>
      </c>
      <c r="L316" s="42">
        <v>314.27</v>
      </c>
      <c r="M316" s="67">
        <v>520</v>
      </c>
      <c r="N316" s="70">
        <v>36.700000000000003</v>
      </c>
      <c r="O316" s="62">
        <v>1.1000000000000001</v>
      </c>
      <c r="P316" s="37">
        <v>10.02</v>
      </c>
      <c r="Q316" s="66">
        <v>330.87</v>
      </c>
      <c r="R316" s="75"/>
      <c r="S316" s="57"/>
      <c r="T316" s="57"/>
      <c r="U316" s="57"/>
      <c r="V316" s="57"/>
      <c r="W316" s="75"/>
      <c r="X316" s="57"/>
      <c r="Y316" s="57"/>
      <c r="Z316" s="57"/>
      <c r="AA316" s="58"/>
    </row>
    <row r="317" spans="1:27" s="4" customFormat="1" x14ac:dyDescent="0.15">
      <c r="A317" s="9">
        <v>2005</v>
      </c>
      <c r="B317" s="4">
        <v>8</v>
      </c>
      <c r="C317" s="64">
        <v>2165</v>
      </c>
      <c r="D317" s="13">
        <v>38</v>
      </c>
      <c r="E317" s="13">
        <v>1.4</v>
      </c>
      <c r="F317" s="6">
        <v>11.55</v>
      </c>
      <c r="G317" s="12">
        <v>315.88</v>
      </c>
      <c r="H317" s="39">
        <v>1647</v>
      </c>
      <c r="I317" s="36">
        <v>37.200000000000003</v>
      </c>
      <c r="J317" s="36">
        <v>1.5</v>
      </c>
      <c r="K317" s="37">
        <v>12.39</v>
      </c>
      <c r="L317" s="42">
        <v>312.37</v>
      </c>
      <c r="M317" s="67">
        <v>518</v>
      </c>
      <c r="N317" s="70">
        <v>41.7</v>
      </c>
      <c r="O317" s="62">
        <v>1.1000000000000001</v>
      </c>
      <c r="P317" s="37">
        <v>8.86</v>
      </c>
      <c r="Q317" s="66">
        <v>327.02</v>
      </c>
      <c r="R317" s="75"/>
      <c r="S317" s="57"/>
      <c r="T317" s="57"/>
      <c r="U317" s="57"/>
      <c r="V317" s="57"/>
      <c r="W317" s="75"/>
      <c r="X317" s="57"/>
      <c r="Y317" s="57"/>
      <c r="Z317" s="57"/>
      <c r="AA317" s="58"/>
    </row>
    <row r="318" spans="1:27" s="4" customFormat="1" x14ac:dyDescent="0.15">
      <c r="A318" s="9">
        <v>2005</v>
      </c>
      <c r="B318" s="4">
        <v>9</v>
      </c>
      <c r="C318" s="64">
        <v>2152</v>
      </c>
      <c r="D318" s="13">
        <v>39.299999999999997</v>
      </c>
      <c r="E318" s="13">
        <v>1.5</v>
      </c>
      <c r="F318" s="6">
        <v>11.74</v>
      </c>
      <c r="G318" s="12">
        <v>311.95</v>
      </c>
      <c r="H318" s="39">
        <v>1652</v>
      </c>
      <c r="I318" s="36">
        <v>38.4</v>
      </c>
      <c r="J318" s="36">
        <v>1.6</v>
      </c>
      <c r="K318" s="37">
        <v>12.63</v>
      </c>
      <c r="L318" s="42">
        <v>306.73</v>
      </c>
      <c r="M318" s="67">
        <v>500</v>
      </c>
      <c r="N318" s="70">
        <v>43.8</v>
      </c>
      <c r="O318" s="62">
        <v>1.2</v>
      </c>
      <c r="P318" s="37">
        <v>8.8000000000000007</v>
      </c>
      <c r="Q318" s="66">
        <v>329.19</v>
      </c>
      <c r="R318" s="75"/>
      <c r="S318" s="57"/>
      <c r="T318" s="57"/>
      <c r="U318" s="57"/>
      <c r="V318" s="57"/>
      <c r="W318" s="75"/>
      <c r="X318" s="57"/>
      <c r="Y318" s="57"/>
      <c r="Z318" s="57"/>
      <c r="AA318" s="58"/>
    </row>
    <row r="319" spans="1:27" s="4" customFormat="1" x14ac:dyDescent="0.15">
      <c r="A319" s="9">
        <v>2005</v>
      </c>
      <c r="B319" s="4">
        <v>10</v>
      </c>
      <c r="C319" s="64">
        <v>2151</v>
      </c>
      <c r="D319" s="13">
        <v>40.6</v>
      </c>
      <c r="E319" s="13">
        <v>1.5</v>
      </c>
      <c r="F319" s="6">
        <v>11.75</v>
      </c>
      <c r="G319" s="12">
        <v>308.16000000000003</v>
      </c>
      <c r="H319" s="39">
        <v>1654</v>
      </c>
      <c r="I319" s="36">
        <v>40.1</v>
      </c>
      <c r="J319" s="36">
        <v>1.7</v>
      </c>
      <c r="K319" s="37">
        <v>12.48</v>
      </c>
      <c r="L319" s="42">
        <v>302.52</v>
      </c>
      <c r="M319" s="67">
        <v>497</v>
      </c>
      <c r="N319" s="70">
        <v>42.6</v>
      </c>
      <c r="O319" s="62">
        <v>1.2</v>
      </c>
      <c r="P319" s="37">
        <v>9.32</v>
      </c>
      <c r="Q319" s="66">
        <v>326.94</v>
      </c>
      <c r="R319" s="75"/>
      <c r="S319" s="57"/>
      <c r="T319" s="57"/>
      <c r="U319" s="57"/>
      <c r="V319" s="57"/>
      <c r="W319" s="75"/>
      <c r="X319" s="57"/>
      <c r="Y319" s="57"/>
      <c r="Z319" s="57"/>
      <c r="AA319" s="58"/>
    </row>
    <row r="320" spans="1:27" s="4" customFormat="1" x14ac:dyDescent="0.15">
      <c r="A320" s="9">
        <v>2005</v>
      </c>
      <c r="B320" s="4">
        <v>11</v>
      </c>
      <c r="C320" s="64">
        <v>2154</v>
      </c>
      <c r="D320" s="13">
        <v>43.1</v>
      </c>
      <c r="E320" s="13">
        <v>1.6</v>
      </c>
      <c r="F320" s="6">
        <v>11.7</v>
      </c>
      <c r="G320" s="12">
        <v>305.95</v>
      </c>
      <c r="H320" s="39">
        <v>1655</v>
      </c>
      <c r="I320" s="36">
        <v>42.4</v>
      </c>
      <c r="J320" s="36">
        <v>1.8</v>
      </c>
      <c r="K320" s="37">
        <v>12.46</v>
      </c>
      <c r="L320" s="42">
        <v>300.02999999999997</v>
      </c>
      <c r="M320" s="67">
        <v>499</v>
      </c>
      <c r="N320" s="70">
        <v>46</v>
      </c>
      <c r="O320" s="62">
        <v>1.3</v>
      </c>
      <c r="P320" s="37">
        <v>9.18</v>
      </c>
      <c r="Q320" s="66">
        <v>325.58</v>
      </c>
      <c r="R320" s="75"/>
      <c r="S320" s="57"/>
      <c r="T320" s="57"/>
      <c r="U320" s="57"/>
      <c r="V320" s="57"/>
      <c r="W320" s="75"/>
      <c r="X320" s="57"/>
      <c r="Y320" s="57"/>
      <c r="Z320" s="57"/>
      <c r="AA320" s="58"/>
    </row>
    <row r="321" spans="1:27" s="4" customFormat="1" x14ac:dyDescent="0.15">
      <c r="A321" s="9">
        <v>2005</v>
      </c>
      <c r="B321" s="4">
        <v>12</v>
      </c>
      <c r="C321" s="64">
        <v>2156</v>
      </c>
      <c r="D321" s="13">
        <v>47.3</v>
      </c>
      <c r="E321" s="13">
        <v>1.8</v>
      </c>
      <c r="F321" s="6">
        <v>11.41</v>
      </c>
      <c r="G321" s="12">
        <v>303.25</v>
      </c>
      <c r="H321" s="39">
        <v>1659</v>
      </c>
      <c r="I321" s="36">
        <v>45.8</v>
      </c>
      <c r="J321" s="36">
        <v>1.9</v>
      </c>
      <c r="K321" s="37">
        <v>12.33</v>
      </c>
      <c r="L321" s="42">
        <v>296.92</v>
      </c>
      <c r="M321" s="67">
        <v>497</v>
      </c>
      <c r="N321" s="70">
        <v>54.9</v>
      </c>
      <c r="O321" s="62">
        <v>1.4</v>
      </c>
      <c r="P321" s="37">
        <v>8.36</v>
      </c>
      <c r="Q321" s="66">
        <v>324.39</v>
      </c>
      <c r="R321" s="75"/>
      <c r="S321" s="57"/>
      <c r="T321" s="57"/>
      <c r="U321" s="57"/>
      <c r="V321" s="57"/>
      <c r="W321" s="75"/>
      <c r="X321" s="57"/>
      <c r="Y321" s="57"/>
      <c r="Z321" s="57"/>
      <c r="AA321" s="58"/>
    </row>
    <row r="322" spans="1:27" s="4" customFormat="1" x14ac:dyDescent="0.15">
      <c r="A322" s="9">
        <v>2006</v>
      </c>
      <c r="B322" s="4">
        <v>1</v>
      </c>
      <c r="C322" s="64">
        <v>2166</v>
      </c>
      <c r="D322" s="13">
        <v>49.4</v>
      </c>
      <c r="E322" s="13">
        <v>1.9</v>
      </c>
      <c r="F322" s="6">
        <v>11.2</v>
      </c>
      <c r="G322" s="12">
        <v>297.91000000000003</v>
      </c>
      <c r="H322" s="39">
        <v>1662</v>
      </c>
      <c r="I322" s="36">
        <v>47.8</v>
      </c>
      <c r="J322" s="36">
        <v>2</v>
      </c>
      <c r="K322" s="37">
        <v>12.14</v>
      </c>
      <c r="L322" s="42">
        <v>292.66000000000003</v>
      </c>
      <c r="M322" s="67">
        <v>504</v>
      </c>
      <c r="N322" s="70">
        <v>57.2</v>
      </c>
      <c r="O322" s="62">
        <v>1.5</v>
      </c>
      <c r="P322" s="37">
        <v>8.1</v>
      </c>
      <c r="Q322" s="66">
        <v>315.22000000000003</v>
      </c>
      <c r="R322" s="75"/>
      <c r="S322" s="57"/>
      <c r="T322" s="57"/>
      <c r="U322" s="57"/>
      <c r="V322" s="57"/>
      <c r="W322" s="75"/>
      <c r="X322" s="57"/>
      <c r="Y322" s="57"/>
      <c r="Z322" s="57"/>
      <c r="AA322" s="58"/>
    </row>
    <row r="323" spans="1:27" s="4" customFormat="1" x14ac:dyDescent="0.15">
      <c r="A323" s="9">
        <v>2006</v>
      </c>
      <c r="B323" s="4">
        <v>2</v>
      </c>
      <c r="C323" s="64">
        <v>2164</v>
      </c>
      <c r="D323" s="13">
        <v>46.8</v>
      </c>
      <c r="E323" s="13">
        <v>1.7</v>
      </c>
      <c r="F323" s="6">
        <v>10.98</v>
      </c>
      <c r="G323" s="12">
        <v>294.76</v>
      </c>
      <c r="H323" s="39">
        <v>1663</v>
      </c>
      <c r="I323" s="36">
        <v>45.6</v>
      </c>
      <c r="J323" s="36">
        <v>1.9</v>
      </c>
      <c r="K323" s="37">
        <v>11.81</v>
      </c>
      <c r="L323" s="42">
        <v>289.29000000000002</v>
      </c>
      <c r="M323" s="67">
        <v>501</v>
      </c>
      <c r="N323" s="70">
        <v>52.6</v>
      </c>
      <c r="O323" s="62">
        <v>1.4</v>
      </c>
      <c r="P323" s="37">
        <v>8.2200000000000006</v>
      </c>
      <c r="Q323" s="66">
        <v>312.92</v>
      </c>
      <c r="R323" s="75"/>
      <c r="S323" s="57"/>
      <c r="T323" s="57"/>
      <c r="U323" s="57"/>
      <c r="V323" s="57"/>
      <c r="W323" s="75"/>
      <c r="X323" s="57"/>
      <c r="Y323" s="57"/>
      <c r="Z323" s="57"/>
      <c r="AA323" s="58"/>
    </row>
    <row r="324" spans="1:27" s="4" customFormat="1" x14ac:dyDescent="0.15">
      <c r="A324" s="9">
        <v>2006</v>
      </c>
      <c r="B324" s="4">
        <v>3</v>
      </c>
      <c r="C324" s="64">
        <v>2165</v>
      </c>
      <c r="D324" s="13">
        <v>49.1</v>
      </c>
      <c r="E324" s="13">
        <v>1.8</v>
      </c>
      <c r="F324" s="6">
        <v>10.67</v>
      </c>
      <c r="G324" s="12">
        <v>289.76</v>
      </c>
      <c r="H324" s="39">
        <v>1682</v>
      </c>
      <c r="I324" s="36">
        <v>48</v>
      </c>
      <c r="J324" s="36">
        <v>1.9</v>
      </c>
      <c r="K324" s="37">
        <v>11.5</v>
      </c>
      <c r="L324" s="42">
        <v>284.35000000000002</v>
      </c>
      <c r="M324" s="67">
        <v>483</v>
      </c>
      <c r="N324" s="70">
        <v>54.6</v>
      </c>
      <c r="O324" s="62">
        <v>1.4</v>
      </c>
      <c r="P324" s="37">
        <v>7.78</v>
      </c>
      <c r="Q324" s="66">
        <v>308.58999999999997</v>
      </c>
      <c r="R324" s="75"/>
      <c r="S324" s="57"/>
      <c r="T324" s="57"/>
      <c r="U324" s="57"/>
      <c r="V324" s="57"/>
      <c r="W324" s="75"/>
      <c r="X324" s="57"/>
      <c r="Y324" s="57"/>
      <c r="Z324" s="57"/>
      <c r="AA324" s="58"/>
    </row>
    <row r="325" spans="1:27" s="4" customFormat="1" x14ac:dyDescent="0.15">
      <c r="A325" s="9">
        <v>2006</v>
      </c>
      <c r="B325" s="4">
        <v>4</v>
      </c>
      <c r="C325" s="64">
        <v>2176</v>
      </c>
      <c r="D325" s="13">
        <v>48</v>
      </c>
      <c r="E325" s="13">
        <v>1.8</v>
      </c>
      <c r="F325" s="6">
        <v>10.66</v>
      </c>
      <c r="G325" s="12">
        <v>287.89</v>
      </c>
      <c r="H325" s="39">
        <v>1684</v>
      </c>
      <c r="I325" s="36">
        <v>47.3</v>
      </c>
      <c r="J325" s="36">
        <v>1.9</v>
      </c>
      <c r="K325" s="37">
        <v>11.44</v>
      </c>
      <c r="L325" s="42">
        <v>283.17</v>
      </c>
      <c r="M325" s="67">
        <v>492</v>
      </c>
      <c r="N325" s="70">
        <v>51.5</v>
      </c>
      <c r="O325" s="62">
        <v>1.4</v>
      </c>
      <c r="P325" s="37">
        <v>8.01</v>
      </c>
      <c r="Q325" s="66">
        <v>304.05</v>
      </c>
      <c r="R325" s="75"/>
      <c r="S325" s="57"/>
      <c r="T325" s="57"/>
      <c r="U325" s="57"/>
      <c r="V325" s="57"/>
      <c r="W325" s="75"/>
      <c r="X325" s="57"/>
      <c r="Y325" s="57"/>
      <c r="Z325" s="57"/>
      <c r="AA325" s="58"/>
    </row>
    <row r="326" spans="1:27" s="4" customFormat="1" x14ac:dyDescent="0.15">
      <c r="A326" s="9">
        <v>2006</v>
      </c>
      <c r="B326" s="4">
        <v>5</v>
      </c>
      <c r="C326" s="64">
        <v>2180</v>
      </c>
      <c r="D326" s="13">
        <v>42.9</v>
      </c>
      <c r="E326" s="13">
        <v>1.6</v>
      </c>
      <c r="F326" s="6">
        <v>10.78</v>
      </c>
      <c r="G326" s="12">
        <v>285.44</v>
      </c>
      <c r="H326" s="39">
        <v>1688</v>
      </c>
      <c r="I326" s="36">
        <v>42</v>
      </c>
      <c r="J326" s="36">
        <v>1.7</v>
      </c>
      <c r="K326" s="37">
        <v>11.61</v>
      </c>
      <c r="L326" s="42">
        <v>280.07</v>
      </c>
      <c r="M326" s="67">
        <v>492</v>
      </c>
      <c r="N326" s="70">
        <v>47.6</v>
      </c>
      <c r="O326" s="62">
        <v>1.2</v>
      </c>
      <c r="P326" s="37">
        <v>7.94</v>
      </c>
      <c r="Q326" s="66">
        <v>303.86</v>
      </c>
      <c r="R326" s="75"/>
      <c r="S326" s="57"/>
      <c r="T326" s="57"/>
      <c r="U326" s="57"/>
      <c r="V326" s="57"/>
      <c r="W326" s="75"/>
      <c r="X326" s="57"/>
      <c r="Y326" s="57"/>
      <c r="Z326" s="57"/>
      <c r="AA326" s="58"/>
    </row>
    <row r="327" spans="1:27" s="4" customFormat="1" x14ac:dyDescent="0.15">
      <c r="A327" s="9">
        <v>2006</v>
      </c>
      <c r="B327" s="4">
        <v>6</v>
      </c>
      <c r="C327" s="64">
        <v>2185</v>
      </c>
      <c r="D327" s="13">
        <v>37.4</v>
      </c>
      <c r="E327" s="13">
        <v>1.5</v>
      </c>
      <c r="F327" s="6">
        <v>12.09</v>
      </c>
      <c r="G327" s="12">
        <v>303.8</v>
      </c>
      <c r="H327" s="39">
        <v>1695</v>
      </c>
      <c r="I327" s="36">
        <v>36</v>
      </c>
      <c r="J327" s="36">
        <v>1.6</v>
      </c>
      <c r="K327" s="37">
        <v>13.24</v>
      </c>
      <c r="L327" s="42">
        <v>300.33</v>
      </c>
      <c r="M327" s="67">
        <v>490</v>
      </c>
      <c r="N327" s="70">
        <v>45.1</v>
      </c>
      <c r="O327" s="62">
        <v>1.2</v>
      </c>
      <c r="P327" s="37">
        <v>8.1</v>
      </c>
      <c r="Q327" s="66">
        <v>315.8</v>
      </c>
      <c r="R327" s="75"/>
      <c r="S327" s="57"/>
      <c r="T327" s="57"/>
      <c r="U327" s="57"/>
      <c r="V327" s="57"/>
      <c r="W327" s="75"/>
      <c r="X327" s="57"/>
      <c r="Y327" s="57"/>
      <c r="Z327" s="57"/>
      <c r="AA327" s="58"/>
    </row>
    <row r="328" spans="1:27" s="4" customFormat="1" x14ac:dyDescent="0.15">
      <c r="A328" s="9">
        <v>2006</v>
      </c>
      <c r="B328" s="4">
        <v>7</v>
      </c>
      <c r="C328" s="64">
        <v>2182</v>
      </c>
      <c r="D328" s="13">
        <v>36.299999999999997</v>
      </c>
      <c r="E328" s="13">
        <v>1.4</v>
      </c>
      <c r="F328" s="6">
        <v>11.9</v>
      </c>
      <c r="G328" s="12">
        <v>302.11</v>
      </c>
      <c r="H328" s="39">
        <v>1693</v>
      </c>
      <c r="I328" s="36">
        <v>34.9</v>
      </c>
      <c r="J328" s="36">
        <v>1.5</v>
      </c>
      <c r="K328" s="37">
        <v>13.13</v>
      </c>
      <c r="L328" s="42">
        <v>298.39999999999998</v>
      </c>
      <c r="M328" s="67">
        <v>489</v>
      </c>
      <c r="N328" s="70">
        <v>44.7</v>
      </c>
      <c r="O328" s="62">
        <v>1.1000000000000001</v>
      </c>
      <c r="P328" s="37">
        <v>7.66</v>
      </c>
      <c r="Q328" s="66">
        <v>314.95</v>
      </c>
      <c r="R328" s="75"/>
      <c r="S328" s="57"/>
      <c r="T328" s="57"/>
      <c r="U328" s="57"/>
      <c r="V328" s="57"/>
      <c r="W328" s="75"/>
      <c r="X328" s="57"/>
      <c r="Y328" s="57"/>
      <c r="Z328" s="57"/>
      <c r="AA328" s="58"/>
    </row>
    <row r="329" spans="1:27" s="4" customFormat="1" x14ac:dyDescent="0.15">
      <c r="A329" s="9">
        <v>2006</v>
      </c>
      <c r="B329" s="4">
        <v>8</v>
      </c>
      <c r="C329" s="64">
        <v>2175</v>
      </c>
      <c r="D329" s="13">
        <v>38</v>
      </c>
      <c r="E329" s="13">
        <v>1.5</v>
      </c>
      <c r="F329" s="6">
        <v>11.71</v>
      </c>
      <c r="G329" s="12">
        <v>300.22000000000003</v>
      </c>
      <c r="H329" s="39">
        <v>1687</v>
      </c>
      <c r="I329" s="36">
        <v>36.299999999999997</v>
      </c>
      <c r="J329" s="36">
        <v>1.6</v>
      </c>
      <c r="K329" s="37">
        <v>13</v>
      </c>
      <c r="L329" s="42">
        <v>296.79000000000002</v>
      </c>
      <c r="M329" s="67">
        <v>488</v>
      </c>
      <c r="N329" s="70">
        <v>48.1</v>
      </c>
      <c r="O329" s="62">
        <v>1.1000000000000001</v>
      </c>
      <c r="P329" s="37">
        <v>7.27</v>
      </c>
      <c r="Q329" s="66">
        <v>312.07</v>
      </c>
      <c r="R329" s="75"/>
      <c r="S329" s="57"/>
      <c r="T329" s="57"/>
      <c r="U329" s="57"/>
      <c r="V329" s="57"/>
      <c r="W329" s="75"/>
      <c r="X329" s="57"/>
      <c r="Y329" s="57"/>
      <c r="Z329" s="57"/>
      <c r="AA329" s="58"/>
    </row>
    <row r="330" spans="1:27" s="4" customFormat="1" x14ac:dyDescent="0.15">
      <c r="A330" s="9">
        <v>2006</v>
      </c>
      <c r="B330" s="4">
        <v>9</v>
      </c>
      <c r="C330" s="64">
        <v>2166</v>
      </c>
      <c r="D330" s="13">
        <v>37.299999999999997</v>
      </c>
      <c r="E330" s="13">
        <v>1.5</v>
      </c>
      <c r="F330" s="6">
        <v>11.61</v>
      </c>
      <c r="G330" s="12">
        <v>296.70999999999998</v>
      </c>
      <c r="H330" s="39">
        <v>1689</v>
      </c>
      <c r="I330" s="36">
        <v>35.700000000000003</v>
      </c>
      <c r="J330" s="36">
        <v>1.6</v>
      </c>
      <c r="K330" s="37">
        <v>12.86</v>
      </c>
      <c r="L330" s="42">
        <v>292.99</v>
      </c>
      <c r="M330" s="67">
        <v>477</v>
      </c>
      <c r="N330" s="70">
        <v>47.2</v>
      </c>
      <c r="O330" s="62">
        <v>1.1000000000000001</v>
      </c>
      <c r="P330" s="37">
        <v>7.16</v>
      </c>
      <c r="Q330" s="66">
        <v>309.88</v>
      </c>
      <c r="R330" s="75"/>
      <c r="S330" s="57"/>
      <c r="T330" s="57"/>
      <c r="U330" s="57"/>
      <c r="V330" s="57"/>
      <c r="W330" s="75"/>
      <c r="X330" s="57"/>
      <c r="Y330" s="57"/>
      <c r="Z330" s="57"/>
      <c r="AA330" s="58"/>
    </row>
    <row r="331" spans="1:27" s="4" customFormat="1" x14ac:dyDescent="0.15">
      <c r="A331" s="9">
        <v>2006</v>
      </c>
      <c r="B331" s="4">
        <v>10</v>
      </c>
      <c r="C331" s="64">
        <v>2171</v>
      </c>
      <c r="D331" s="13">
        <v>36.5</v>
      </c>
      <c r="E331" s="13">
        <v>1.4</v>
      </c>
      <c r="F331" s="6">
        <v>11.65</v>
      </c>
      <c r="G331" s="12">
        <v>294.32</v>
      </c>
      <c r="H331" s="39">
        <v>1690</v>
      </c>
      <c r="I331" s="36">
        <v>35.4</v>
      </c>
      <c r="J331" s="36">
        <v>1.6</v>
      </c>
      <c r="K331" s="37">
        <v>12.78</v>
      </c>
      <c r="L331" s="42">
        <v>291.32</v>
      </c>
      <c r="M331" s="67">
        <v>481</v>
      </c>
      <c r="N331" s="70">
        <v>43.1</v>
      </c>
      <c r="O331" s="62">
        <v>1.1000000000000001</v>
      </c>
      <c r="P331" s="37">
        <v>7.68</v>
      </c>
      <c r="Q331" s="66">
        <v>304.88</v>
      </c>
      <c r="R331" s="75"/>
      <c r="S331" s="57"/>
      <c r="T331" s="57"/>
      <c r="U331" s="57"/>
      <c r="V331" s="57"/>
      <c r="W331" s="75"/>
      <c r="X331" s="57"/>
      <c r="Y331" s="57"/>
      <c r="Z331" s="57"/>
      <c r="AA331" s="58"/>
    </row>
    <row r="332" spans="1:27" s="4" customFormat="1" x14ac:dyDescent="0.15">
      <c r="A332" s="9">
        <v>2006</v>
      </c>
      <c r="B332" s="4">
        <v>11</v>
      </c>
      <c r="C332" s="64">
        <v>2175</v>
      </c>
      <c r="D332" s="13">
        <v>35.700000000000003</v>
      </c>
      <c r="E332" s="13">
        <v>1.4</v>
      </c>
      <c r="F332" s="6">
        <v>11.65</v>
      </c>
      <c r="G332" s="12">
        <v>293.52</v>
      </c>
      <c r="H332" s="39">
        <v>1697</v>
      </c>
      <c r="I332" s="36">
        <v>34.700000000000003</v>
      </c>
      <c r="J332" s="36">
        <v>1.5</v>
      </c>
      <c r="K332" s="37">
        <v>12.76</v>
      </c>
      <c r="L332" s="42">
        <v>289.94</v>
      </c>
      <c r="M332" s="67">
        <v>478</v>
      </c>
      <c r="N332" s="70">
        <v>41.6</v>
      </c>
      <c r="O332" s="62">
        <v>1</v>
      </c>
      <c r="P332" s="37">
        <v>7.71</v>
      </c>
      <c r="Q332" s="66">
        <v>306.20999999999998</v>
      </c>
      <c r="R332" s="75"/>
      <c r="S332" s="57"/>
      <c r="T332" s="57"/>
      <c r="U332" s="57"/>
      <c r="V332" s="57"/>
      <c r="W332" s="75"/>
      <c r="X332" s="57"/>
      <c r="Y332" s="57"/>
      <c r="Z332" s="57"/>
      <c r="AA332" s="58"/>
    </row>
    <row r="333" spans="1:27" s="4" customFormat="1" x14ac:dyDescent="0.15">
      <c r="A333" s="9">
        <v>2006</v>
      </c>
      <c r="B333" s="4">
        <v>12</v>
      </c>
      <c r="C333" s="64">
        <v>2186</v>
      </c>
      <c r="D333" s="13">
        <v>36.700000000000003</v>
      </c>
      <c r="E333" s="13">
        <v>1.5</v>
      </c>
      <c r="F333" s="6">
        <v>11.67</v>
      </c>
      <c r="G333" s="12">
        <v>291.36</v>
      </c>
      <c r="H333" s="39">
        <v>1703</v>
      </c>
      <c r="I333" s="36">
        <v>36</v>
      </c>
      <c r="J333" s="36">
        <v>1.6</v>
      </c>
      <c r="K333" s="37">
        <v>12.7</v>
      </c>
      <c r="L333" s="42">
        <v>287.82</v>
      </c>
      <c r="M333" s="67">
        <v>483</v>
      </c>
      <c r="N333" s="70">
        <v>40.4</v>
      </c>
      <c r="O333" s="62">
        <v>1.1000000000000001</v>
      </c>
      <c r="P333" s="37">
        <v>8.0299999999999994</v>
      </c>
      <c r="Q333" s="66">
        <v>303.82</v>
      </c>
      <c r="R333" s="75"/>
      <c r="S333" s="57"/>
      <c r="T333" s="57"/>
      <c r="U333" s="57"/>
      <c r="V333" s="57"/>
      <c r="W333" s="75"/>
      <c r="X333" s="57"/>
      <c r="Y333" s="57"/>
      <c r="Z333" s="57"/>
      <c r="AA333" s="58"/>
    </row>
    <row r="334" spans="1:27" s="4" customFormat="1" x14ac:dyDescent="0.15">
      <c r="A334" s="3">
        <v>2007</v>
      </c>
      <c r="B334" s="4">
        <v>1</v>
      </c>
      <c r="C334" s="64">
        <v>2197</v>
      </c>
      <c r="D334" s="13">
        <v>36.9</v>
      </c>
      <c r="E334" s="14">
        <v>1.5</v>
      </c>
      <c r="F334" s="6">
        <v>11.87</v>
      </c>
      <c r="G334" s="11">
        <v>290.64999999999998</v>
      </c>
      <c r="H334" s="39">
        <v>1708</v>
      </c>
      <c r="I334" s="36">
        <v>37</v>
      </c>
      <c r="J334" s="36">
        <v>1.6</v>
      </c>
      <c r="K334" s="37">
        <v>12.69</v>
      </c>
      <c r="L334" s="42">
        <v>287.14999999999998</v>
      </c>
      <c r="M334" s="67">
        <v>489</v>
      </c>
      <c r="N334" s="70">
        <v>36.4</v>
      </c>
      <c r="O334" s="62">
        <v>1.1000000000000001</v>
      </c>
      <c r="P334" s="37">
        <v>9.0299999999999994</v>
      </c>
      <c r="Q334" s="66">
        <v>302.88</v>
      </c>
      <c r="R334" s="75"/>
      <c r="S334" s="57"/>
      <c r="T334" s="57"/>
      <c r="U334" s="57"/>
      <c r="V334" s="57"/>
      <c r="W334" s="75"/>
      <c r="X334" s="57"/>
      <c r="Y334" s="57"/>
      <c r="Z334" s="57"/>
      <c r="AA334" s="58"/>
    </row>
    <row r="335" spans="1:27" s="4" customFormat="1" x14ac:dyDescent="0.15">
      <c r="A335" s="3">
        <v>2007</v>
      </c>
      <c r="B335" s="4">
        <v>2</v>
      </c>
      <c r="C335" s="64">
        <v>2194</v>
      </c>
      <c r="D335" s="13">
        <v>37.700000000000003</v>
      </c>
      <c r="E335" s="14">
        <v>1.5</v>
      </c>
      <c r="F335" s="6">
        <v>11.78</v>
      </c>
      <c r="G335" s="11">
        <v>289.01</v>
      </c>
      <c r="H335" s="39">
        <v>1708</v>
      </c>
      <c r="I335" s="36">
        <v>37.9</v>
      </c>
      <c r="J335" s="36">
        <v>1.7</v>
      </c>
      <c r="K335" s="37">
        <v>12.55</v>
      </c>
      <c r="L335" s="42">
        <v>286.01</v>
      </c>
      <c r="M335" s="67">
        <v>486</v>
      </c>
      <c r="N335" s="70">
        <v>36.9</v>
      </c>
      <c r="O335" s="62">
        <v>1.1000000000000001</v>
      </c>
      <c r="P335" s="37">
        <v>9.07</v>
      </c>
      <c r="Q335" s="66">
        <v>299.58</v>
      </c>
      <c r="R335" s="75"/>
      <c r="S335" s="57"/>
      <c r="T335" s="57"/>
      <c r="U335" s="57"/>
      <c r="V335" s="57"/>
      <c r="W335" s="75"/>
      <c r="X335" s="57"/>
      <c r="Y335" s="57"/>
      <c r="Z335" s="57"/>
      <c r="AA335" s="58"/>
    </row>
    <row r="336" spans="1:27" s="4" customFormat="1" x14ac:dyDescent="0.15">
      <c r="A336" s="3">
        <v>2007</v>
      </c>
      <c r="B336" s="4">
        <v>3</v>
      </c>
      <c r="C336" s="64">
        <v>2188</v>
      </c>
      <c r="D336" s="13">
        <v>36.700000000000003</v>
      </c>
      <c r="E336" s="14">
        <v>1.5</v>
      </c>
      <c r="F336" s="6">
        <v>11.83</v>
      </c>
      <c r="G336" s="11">
        <v>287.45999999999998</v>
      </c>
      <c r="H336" s="39">
        <v>1718</v>
      </c>
      <c r="I336" s="36">
        <v>36</v>
      </c>
      <c r="J336" s="36">
        <v>1.6</v>
      </c>
      <c r="K336" s="37">
        <v>12.85</v>
      </c>
      <c r="L336" s="42">
        <v>283.36</v>
      </c>
      <c r="M336" s="67">
        <v>470</v>
      </c>
      <c r="N336" s="70">
        <v>40.6</v>
      </c>
      <c r="O336" s="62">
        <v>1.1000000000000001</v>
      </c>
      <c r="P336" s="37">
        <v>8.07</v>
      </c>
      <c r="Q336" s="66">
        <v>302.47000000000003</v>
      </c>
      <c r="R336" s="75"/>
      <c r="S336" s="57"/>
      <c r="T336" s="57"/>
      <c r="U336" s="57"/>
      <c r="V336" s="57"/>
      <c r="W336" s="75"/>
      <c r="X336" s="57"/>
      <c r="Y336" s="57"/>
      <c r="Z336" s="57"/>
      <c r="AA336" s="58"/>
    </row>
    <row r="337" spans="1:27" s="4" customFormat="1" x14ac:dyDescent="0.15">
      <c r="A337" s="3">
        <v>2007</v>
      </c>
      <c r="B337" s="4">
        <v>4</v>
      </c>
      <c r="C337" s="64">
        <v>2192</v>
      </c>
      <c r="D337" s="13">
        <v>36.6</v>
      </c>
      <c r="E337" s="14">
        <v>1.5</v>
      </c>
      <c r="F337" s="6">
        <v>11.75</v>
      </c>
      <c r="G337" s="11">
        <v>285.93</v>
      </c>
      <c r="H337" s="39">
        <v>1717</v>
      </c>
      <c r="I337" s="36">
        <v>36.200000000000003</v>
      </c>
      <c r="J337" s="36">
        <v>1.6</v>
      </c>
      <c r="K337" s="37">
        <v>12.73</v>
      </c>
      <c r="L337" s="42">
        <v>282.2</v>
      </c>
      <c r="M337" s="67">
        <v>475</v>
      </c>
      <c r="N337" s="70">
        <v>39</v>
      </c>
      <c r="O337" s="62">
        <v>1.1000000000000001</v>
      </c>
      <c r="P337" s="37">
        <v>8.18</v>
      </c>
      <c r="Q337" s="66">
        <v>299.42</v>
      </c>
      <c r="R337" s="75"/>
      <c r="S337" s="57"/>
      <c r="T337" s="57"/>
      <c r="U337" s="57"/>
      <c r="V337" s="57"/>
      <c r="W337" s="75"/>
      <c r="X337" s="57"/>
      <c r="Y337" s="57"/>
      <c r="Z337" s="57"/>
      <c r="AA337" s="58"/>
    </row>
    <row r="338" spans="1:27" s="4" customFormat="1" x14ac:dyDescent="0.15">
      <c r="A338" s="3">
        <v>2007</v>
      </c>
      <c r="B338" s="4">
        <v>5</v>
      </c>
      <c r="C338" s="64">
        <v>2192</v>
      </c>
      <c r="D338" s="13">
        <v>36.6</v>
      </c>
      <c r="E338" s="14">
        <v>1.5</v>
      </c>
      <c r="F338" s="6">
        <v>11.76</v>
      </c>
      <c r="G338" s="11">
        <v>285.29000000000002</v>
      </c>
      <c r="H338" s="39">
        <v>1721</v>
      </c>
      <c r="I338" s="36">
        <v>36.200000000000003</v>
      </c>
      <c r="J338" s="36">
        <v>1.6</v>
      </c>
      <c r="K338" s="37">
        <v>12.72</v>
      </c>
      <c r="L338" s="42">
        <v>281.26</v>
      </c>
      <c r="M338" s="67">
        <v>471</v>
      </c>
      <c r="N338" s="70">
        <v>39</v>
      </c>
      <c r="O338" s="62">
        <v>1.1000000000000001</v>
      </c>
      <c r="P338" s="37">
        <v>8.25</v>
      </c>
      <c r="Q338" s="66">
        <v>300.02</v>
      </c>
      <c r="R338" s="75"/>
      <c r="S338" s="57"/>
      <c r="T338" s="57"/>
      <c r="U338" s="57"/>
      <c r="V338" s="57"/>
      <c r="W338" s="75"/>
      <c r="X338" s="57"/>
      <c r="Y338" s="57"/>
      <c r="Z338" s="57"/>
      <c r="AA338" s="58"/>
    </row>
    <row r="339" spans="1:27" s="4" customFormat="1" x14ac:dyDescent="0.15">
      <c r="A339" s="3">
        <v>2007</v>
      </c>
      <c r="B339" s="4">
        <v>6</v>
      </c>
      <c r="C339" s="64">
        <v>2198</v>
      </c>
      <c r="D339" s="13">
        <v>33.4</v>
      </c>
      <c r="E339" s="14">
        <v>1.5</v>
      </c>
      <c r="F339" s="6">
        <v>13.22</v>
      </c>
      <c r="G339" s="11">
        <v>292.44</v>
      </c>
      <c r="H339" s="39">
        <v>1726</v>
      </c>
      <c r="I339" s="36">
        <v>34.1</v>
      </c>
      <c r="J339" s="36">
        <v>1.6</v>
      </c>
      <c r="K339" s="37">
        <v>13.83</v>
      </c>
      <c r="L339" s="42">
        <v>289.38</v>
      </c>
      <c r="M339" s="67">
        <v>472</v>
      </c>
      <c r="N339" s="70">
        <v>30.1</v>
      </c>
      <c r="O339" s="62">
        <v>1.1000000000000001</v>
      </c>
      <c r="P339" s="37">
        <v>11.01</v>
      </c>
      <c r="Q339" s="66">
        <v>303.60000000000002</v>
      </c>
      <c r="R339" s="75"/>
      <c r="S339" s="57"/>
      <c r="T339" s="57"/>
      <c r="U339" s="57"/>
      <c r="V339" s="57"/>
      <c r="W339" s="75"/>
      <c r="X339" s="57"/>
      <c r="Y339" s="57"/>
      <c r="Z339" s="57"/>
      <c r="AA339" s="58"/>
    </row>
    <row r="340" spans="1:27" s="4" customFormat="1" x14ac:dyDescent="0.15">
      <c r="A340" s="3">
        <v>2007</v>
      </c>
      <c r="B340" s="4">
        <v>7</v>
      </c>
      <c r="C340" s="64">
        <v>2193</v>
      </c>
      <c r="D340" s="13">
        <v>32.700000000000003</v>
      </c>
      <c r="E340" s="14">
        <v>1.5</v>
      </c>
      <c r="F340" s="6">
        <v>13.11</v>
      </c>
      <c r="G340" s="11">
        <v>291.14</v>
      </c>
      <c r="H340" s="39">
        <v>1724</v>
      </c>
      <c r="I340" s="36">
        <v>33.299999999999997</v>
      </c>
      <c r="J340" s="36">
        <v>1.6</v>
      </c>
      <c r="K340" s="37">
        <v>13.76</v>
      </c>
      <c r="L340" s="42">
        <v>289.16000000000003</v>
      </c>
      <c r="M340" s="67">
        <v>469</v>
      </c>
      <c r="N340" s="70">
        <v>30.1</v>
      </c>
      <c r="O340" s="62">
        <v>1.1000000000000001</v>
      </c>
      <c r="P340" s="37">
        <v>10.72</v>
      </c>
      <c r="Q340" s="66">
        <v>298.42</v>
      </c>
      <c r="R340" s="75"/>
      <c r="S340" s="57"/>
      <c r="T340" s="57"/>
      <c r="U340" s="57"/>
      <c r="V340" s="57"/>
      <c r="W340" s="75"/>
      <c r="X340" s="57"/>
      <c r="Y340" s="57"/>
      <c r="Z340" s="57"/>
      <c r="AA340" s="58"/>
    </row>
    <row r="341" spans="1:27" s="4" customFormat="1" x14ac:dyDescent="0.15">
      <c r="A341" s="3">
        <v>2007</v>
      </c>
      <c r="B341" s="4">
        <v>8</v>
      </c>
      <c r="C341" s="64">
        <v>2187</v>
      </c>
      <c r="D341" s="13">
        <v>30.5</v>
      </c>
      <c r="E341" s="14">
        <v>1.4</v>
      </c>
      <c r="F341" s="6">
        <v>12.98</v>
      </c>
      <c r="G341" s="11">
        <v>289.49</v>
      </c>
      <c r="H341" s="39">
        <v>1716</v>
      </c>
      <c r="I341" s="36">
        <v>30.5</v>
      </c>
      <c r="J341" s="36">
        <v>1.5</v>
      </c>
      <c r="K341" s="37">
        <v>13.89</v>
      </c>
      <c r="L341" s="42">
        <v>287.7</v>
      </c>
      <c r="M341" s="67">
        <v>471</v>
      </c>
      <c r="N341" s="70">
        <v>30.5</v>
      </c>
      <c r="O341" s="62">
        <v>1</v>
      </c>
      <c r="P341" s="37">
        <v>9.66</v>
      </c>
      <c r="Q341" s="66">
        <v>295.98</v>
      </c>
      <c r="R341" s="75"/>
      <c r="S341" s="57"/>
      <c r="T341" s="57"/>
      <c r="U341" s="57"/>
      <c r="V341" s="57"/>
      <c r="W341" s="75"/>
      <c r="X341" s="57"/>
      <c r="Y341" s="57"/>
      <c r="Z341" s="57"/>
      <c r="AA341" s="58"/>
    </row>
    <row r="342" spans="1:27" s="4" customFormat="1" x14ac:dyDescent="0.15">
      <c r="A342" s="3">
        <v>2007</v>
      </c>
      <c r="B342" s="4">
        <v>9</v>
      </c>
      <c r="C342" s="64">
        <v>2180</v>
      </c>
      <c r="D342" s="13">
        <v>30.1</v>
      </c>
      <c r="E342" s="14">
        <v>1.4</v>
      </c>
      <c r="F342" s="6">
        <v>13.1</v>
      </c>
      <c r="G342" s="11">
        <v>288.76</v>
      </c>
      <c r="H342" s="39">
        <v>1712</v>
      </c>
      <c r="I342" s="36">
        <v>30.4</v>
      </c>
      <c r="J342" s="36">
        <v>1.5</v>
      </c>
      <c r="K342" s="37">
        <v>13.97</v>
      </c>
      <c r="L342" s="42">
        <v>286.52999999999997</v>
      </c>
      <c r="M342" s="67">
        <v>468</v>
      </c>
      <c r="N342" s="70">
        <v>29</v>
      </c>
      <c r="O342" s="62">
        <v>1</v>
      </c>
      <c r="P342" s="37">
        <v>9.92</v>
      </c>
      <c r="Q342" s="66">
        <v>296.93</v>
      </c>
      <c r="R342" s="75"/>
      <c r="S342" s="57"/>
      <c r="T342" s="57"/>
      <c r="U342" s="57"/>
      <c r="V342" s="57"/>
      <c r="W342" s="75"/>
      <c r="X342" s="57"/>
      <c r="Y342" s="57"/>
      <c r="Z342" s="57"/>
      <c r="AA342" s="58"/>
    </row>
    <row r="343" spans="1:27" s="4" customFormat="1" x14ac:dyDescent="0.15">
      <c r="A343" s="3">
        <v>2007</v>
      </c>
      <c r="B343" s="4">
        <v>10</v>
      </c>
      <c r="C343" s="64">
        <v>2179</v>
      </c>
      <c r="D343" s="13">
        <v>29.9</v>
      </c>
      <c r="E343" s="14">
        <v>1.4</v>
      </c>
      <c r="F343" s="6">
        <v>13.17</v>
      </c>
      <c r="G343" s="11">
        <v>287.79000000000002</v>
      </c>
      <c r="H343" s="39">
        <v>1713</v>
      </c>
      <c r="I343" s="36">
        <v>30.1</v>
      </c>
      <c r="J343" s="36">
        <v>1.5</v>
      </c>
      <c r="K343" s="37">
        <v>14.05</v>
      </c>
      <c r="L343" s="42">
        <v>285.35000000000002</v>
      </c>
      <c r="M343" s="67">
        <v>466</v>
      </c>
      <c r="N343" s="70">
        <v>29</v>
      </c>
      <c r="O343" s="62">
        <v>1</v>
      </c>
      <c r="P343" s="37">
        <v>9.92</v>
      </c>
      <c r="Q343" s="66">
        <v>296.75</v>
      </c>
      <c r="R343" s="75"/>
      <c r="S343" s="57"/>
      <c r="T343" s="57"/>
      <c r="U343" s="57"/>
      <c r="V343" s="57"/>
      <c r="W343" s="75"/>
      <c r="X343" s="57"/>
      <c r="Y343" s="57"/>
      <c r="Z343" s="57"/>
      <c r="AA343" s="58"/>
    </row>
    <row r="344" spans="1:27" s="4" customFormat="1" x14ac:dyDescent="0.15">
      <c r="A344" s="3">
        <v>2007</v>
      </c>
      <c r="B344" s="4">
        <v>11</v>
      </c>
      <c r="C344" s="64">
        <v>2176</v>
      </c>
      <c r="D344" s="13">
        <v>27.9</v>
      </c>
      <c r="E344" s="14">
        <v>1.3</v>
      </c>
      <c r="F344" s="6">
        <v>13.17</v>
      </c>
      <c r="G344" s="11">
        <v>286.88</v>
      </c>
      <c r="H344" s="39">
        <v>1710</v>
      </c>
      <c r="I344" s="36">
        <v>28</v>
      </c>
      <c r="J344" s="36">
        <v>1.4</v>
      </c>
      <c r="K344" s="37">
        <v>14.09</v>
      </c>
      <c r="L344" s="42">
        <v>284.81</v>
      </c>
      <c r="M344" s="67">
        <v>466</v>
      </c>
      <c r="N344" s="70">
        <v>27.1</v>
      </c>
      <c r="O344" s="62">
        <v>0.9</v>
      </c>
      <c r="P344" s="37">
        <v>9.8000000000000007</v>
      </c>
      <c r="Q344" s="66">
        <v>294.48</v>
      </c>
      <c r="R344" s="75"/>
      <c r="S344" s="57"/>
      <c r="T344" s="57"/>
      <c r="U344" s="57"/>
      <c r="V344" s="57"/>
      <c r="W344" s="75"/>
      <c r="X344" s="57"/>
      <c r="Y344" s="57"/>
      <c r="Z344" s="57"/>
      <c r="AA344" s="58"/>
    </row>
    <row r="345" spans="1:27" s="4" customFormat="1" x14ac:dyDescent="0.15">
      <c r="A345" s="3">
        <v>2007</v>
      </c>
      <c r="B345" s="3">
        <v>12</v>
      </c>
      <c r="C345" s="64">
        <v>2179</v>
      </c>
      <c r="D345" s="13">
        <v>26.5</v>
      </c>
      <c r="E345" s="14">
        <v>1.2</v>
      </c>
      <c r="F345" s="6">
        <v>13.23</v>
      </c>
      <c r="G345" s="11">
        <v>286.58</v>
      </c>
      <c r="H345" s="39">
        <v>1719</v>
      </c>
      <c r="I345" s="36">
        <v>26.7</v>
      </c>
      <c r="J345" s="36">
        <v>1.3</v>
      </c>
      <c r="K345" s="37">
        <v>14.08</v>
      </c>
      <c r="L345" s="42">
        <v>283.60000000000002</v>
      </c>
      <c r="M345" s="67">
        <v>460</v>
      </c>
      <c r="N345" s="70">
        <v>25.8</v>
      </c>
      <c r="O345" s="62">
        <v>0.9</v>
      </c>
      <c r="P345" s="37">
        <v>10.039999999999999</v>
      </c>
      <c r="Q345" s="66">
        <v>297.70999999999998</v>
      </c>
      <c r="R345" s="75"/>
      <c r="S345" s="57"/>
      <c r="T345" s="57"/>
      <c r="U345" s="57"/>
      <c r="V345" s="57"/>
      <c r="W345" s="75"/>
      <c r="X345" s="57"/>
      <c r="Y345" s="57"/>
      <c r="Z345" s="57"/>
      <c r="AA345" s="58"/>
    </row>
    <row r="346" spans="1:27" s="4" customFormat="1" x14ac:dyDescent="0.15">
      <c r="A346" s="3">
        <v>2008</v>
      </c>
      <c r="B346" s="4">
        <v>1</v>
      </c>
      <c r="C346" s="64">
        <v>2181</v>
      </c>
      <c r="D346" s="13">
        <v>24.2</v>
      </c>
      <c r="E346" s="14">
        <v>1.1000000000000001</v>
      </c>
      <c r="F346" s="6">
        <v>13.23</v>
      </c>
      <c r="G346" s="11">
        <v>285.86</v>
      </c>
      <c r="H346" s="39">
        <v>1717</v>
      </c>
      <c r="I346" s="36">
        <v>24.3</v>
      </c>
      <c r="J346" s="36">
        <v>1.2</v>
      </c>
      <c r="K346" s="37">
        <v>14.08</v>
      </c>
      <c r="L346" s="42">
        <v>283.47000000000003</v>
      </c>
      <c r="M346" s="67">
        <v>464</v>
      </c>
      <c r="N346" s="70">
        <v>23.4</v>
      </c>
      <c r="O346" s="62">
        <v>0.8</v>
      </c>
      <c r="P346" s="37">
        <v>10.1</v>
      </c>
      <c r="Q346" s="66">
        <v>294.73</v>
      </c>
      <c r="R346" s="75"/>
      <c r="S346" s="57"/>
      <c r="T346" s="57"/>
      <c r="U346" s="57"/>
      <c r="V346" s="57"/>
      <c r="W346" s="75"/>
      <c r="X346" s="57"/>
      <c r="Y346" s="57"/>
      <c r="Z346" s="57"/>
      <c r="AA346" s="58"/>
    </row>
    <row r="347" spans="1:27" s="4" customFormat="1" x14ac:dyDescent="0.15">
      <c r="A347" s="3">
        <v>2008</v>
      </c>
      <c r="B347" s="4">
        <v>2</v>
      </c>
      <c r="C347" s="64">
        <v>2180</v>
      </c>
      <c r="D347" s="13">
        <v>24</v>
      </c>
      <c r="E347" s="14">
        <v>1.1000000000000001</v>
      </c>
      <c r="F347" s="6">
        <v>13.24</v>
      </c>
      <c r="G347" s="11">
        <v>285.08999999999997</v>
      </c>
      <c r="H347" s="39">
        <v>1716</v>
      </c>
      <c r="I347" s="36">
        <v>24.1</v>
      </c>
      <c r="J347" s="36">
        <v>1.2</v>
      </c>
      <c r="K347" s="37">
        <v>14.05</v>
      </c>
      <c r="L347" s="42">
        <v>282.41000000000003</v>
      </c>
      <c r="M347" s="67">
        <v>464</v>
      </c>
      <c r="N347" s="70">
        <v>23.5</v>
      </c>
      <c r="O347" s="62">
        <v>0.8</v>
      </c>
      <c r="P347" s="37">
        <v>10.23</v>
      </c>
      <c r="Q347" s="66">
        <v>294.97000000000003</v>
      </c>
      <c r="R347" s="75"/>
      <c r="S347" s="57"/>
      <c r="T347" s="57"/>
      <c r="U347" s="57"/>
      <c r="V347" s="57"/>
      <c r="W347" s="75"/>
      <c r="X347" s="57"/>
      <c r="Y347" s="57"/>
      <c r="Z347" s="57"/>
      <c r="AA347" s="58"/>
    </row>
    <row r="348" spans="1:27" s="4" customFormat="1" x14ac:dyDescent="0.15">
      <c r="A348" s="3">
        <v>2008</v>
      </c>
      <c r="B348" s="4">
        <v>3</v>
      </c>
      <c r="C348" s="64">
        <v>2172</v>
      </c>
      <c r="D348" s="13">
        <v>22.2</v>
      </c>
      <c r="E348" s="14">
        <v>1</v>
      </c>
      <c r="F348" s="6">
        <v>13.39</v>
      </c>
      <c r="G348" s="11">
        <v>285.16000000000003</v>
      </c>
      <c r="H348" s="39">
        <v>1708</v>
      </c>
      <c r="I348" s="36">
        <v>22.6</v>
      </c>
      <c r="J348" s="36">
        <v>1.1000000000000001</v>
      </c>
      <c r="K348" s="37">
        <v>14.07</v>
      </c>
      <c r="L348" s="42">
        <v>282.17</v>
      </c>
      <c r="M348" s="67">
        <v>464</v>
      </c>
      <c r="N348" s="70">
        <v>20.6</v>
      </c>
      <c r="O348" s="62">
        <v>0.8</v>
      </c>
      <c r="P348" s="37">
        <v>10.88</v>
      </c>
      <c r="Q348" s="66">
        <v>296.17</v>
      </c>
      <c r="R348" s="75"/>
      <c r="S348" s="57"/>
      <c r="T348" s="57"/>
      <c r="U348" s="57"/>
      <c r="V348" s="57"/>
      <c r="W348" s="75"/>
      <c r="X348" s="57"/>
      <c r="Y348" s="57"/>
      <c r="Z348" s="57"/>
      <c r="AA348" s="58"/>
    </row>
    <row r="349" spans="1:27" s="4" customFormat="1" x14ac:dyDescent="0.15">
      <c r="A349" s="3">
        <v>2008</v>
      </c>
      <c r="B349" s="4">
        <v>4</v>
      </c>
      <c r="C349" s="64">
        <v>2181</v>
      </c>
      <c r="D349" s="13">
        <v>23.6</v>
      </c>
      <c r="E349" s="14">
        <v>1.1000000000000001</v>
      </c>
      <c r="F349" s="6">
        <v>13.42</v>
      </c>
      <c r="G349" s="11">
        <v>284.06</v>
      </c>
      <c r="H349" s="39">
        <v>1710</v>
      </c>
      <c r="I349" s="36">
        <v>24.1</v>
      </c>
      <c r="J349" s="36">
        <v>1.2</v>
      </c>
      <c r="K349" s="37">
        <v>14.19</v>
      </c>
      <c r="L349" s="42">
        <v>282.27</v>
      </c>
      <c r="M349" s="67">
        <v>471</v>
      </c>
      <c r="N349" s="70">
        <v>21.6</v>
      </c>
      <c r="O349" s="62">
        <v>0.8</v>
      </c>
      <c r="P349" s="37">
        <v>10.63</v>
      </c>
      <c r="Q349" s="66">
        <v>290.57</v>
      </c>
      <c r="R349" s="75"/>
      <c r="S349" s="57"/>
      <c r="T349" s="57"/>
      <c r="U349" s="57"/>
      <c r="V349" s="57"/>
      <c r="W349" s="75"/>
      <c r="X349" s="57"/>
      <c r="Y349" s="57"/>
      <c r="Z349" s="57"/>
      <c r="AA349" s="58"/>
    </row>
    <row r="350" spans="1:27" s="4" customFormat="1" x14ac:dyDescent="0.15">
      <c r="A350" s="3">
        <v>2008</v>
      </c>
      <c r="B350" s="4">
        <v>5</v>
      </c>
      <c r="C350" s="64">
        <v>2181</v>
      </c>
      <c r="D350" s="13">
        <v>25.1</v>
      </c>
      <c r="E350" s="14">
        <v>1.2</v>
      </c>
      <c r="F350" s="6">
        <v>13.27</v>
      </c>
      <c r="G350" s="11">
        <v>283.97000000000003</v>
      </c>
      <c r="H350" s="39">
        <v>1713</v>
      </c>
      <c r="I350" s="36">
        <v>25.9</v>
      </c>
      <c r="J350" s="36">
        <v>1.3</v>
      </c>
      <c r="K350" s="37">
        <v>13.86</v>
      </c>
      <c r="L350" s="42">
        <v>281.97000000000003</v>
      </c>
      <c r="M350" s="67">
        <v>468</v>
      </c>
      <c r="N350" s="70">
        <v>21.6</v>
      </c>
      <c r="O350" s="62">
        <v>0.8</v>
      </c>
      <c r="P350" s="37">
        <v>11.12</v>
      </c>
      <c r="Q350" s="66">
        <v>291.3</v>
      </c>
      <c r="R350" s="75"/>
      <c r="S350" s="57"/>
      <c r="T350" s="57"/>
      <c r="U350" s="57"/>
      <c r="V350" s="57"/>
      <c r="W350" s="75"/>
      <c r="X350" s="57"/>
      <c r="Y350" s="57"/>
      <c r="Z350" s="57"/>
      <c r="AA350" s="58"/>
    </row>
    <row r="351" spans="1:27" s="4" customFormat="1" x14ac:dyDescent="0.15">
      <c r="A351" s="3">
        <v>2008</v>
      </c>
      <c r="B351" s="4">
        <v>6</v>
      </c>
      <c r="C351" s="64">
        <v>2184</v>
      </c>
      <c r="D351" s="13">
        <v>25.9</v>
      </c>
      <c r="E351" s="14">
        <v>1.1000000000000001</v>
      </c>
      <c r="F351" s="6">
        <v>12.36</v>
      </c>
      <c r="G351" s="11">
        <v>279.20999999999998</v>
      </c>
      <c r="H351" s="39">
        <v>1719</v>
      </c>
      <c r="I351" s="36">
        <v>28</v>
      </c>
      <c r="J351" s="36">
        <v>1.2</v>
      </c>
      <c r="K351" s="37">
        <v>12.25</v>
      </c>
      <c r="L351" s="42">
        <v>275.45</v>
      </c>
      <c r="M351" s="67">
        <v>465</v>
      </c>
      <c r="N351" s="70">
        <v>18.399999999999999</v>
      </c>
      <c r="O351" s="62">
        <v>0.8</v>
      </c>
      <c r="P351" s="37">
        <v>12.78</v>
      </c>
      <c r="Q351" s="66">
        <v>293.11</v>
      </c>
      <c r="R351" s="75"/>
      <c r="S351" s="57"/>
      <c r="T351" s="57"/>
      <c r="U351" s="57"/>
      <c r="V351" s="57"/>
      <c r="W351" s="75"/>
      <c r="X351" s="57"/>
      <c r="Y351" s="57"/>
      <c r="Z351" s="57"/>
      <c r="AA351" s="58"/>
    </row>
    <row r="352" spans="1:27" s="4" customFormat="1" x14ac:dyDescent="0.15">
      <c r="A352" s="3">
        <v>2008</v>
      </c>
      <c r="B352" s="4">
        <v>7</v>
      </c>
      <c r="C352" s="64">
        <v>2176</v>
      </c>
      <c r="D352" s="13">
        <v>25.3</v>
      </c>
      <c r="E352" s="14">
        <v>1.1000000000000001</v>
      </c>
      <c r="F352" s="6">
        <v>12.46</v>
      </c>
      <c r="G352" s="11">
        <v>279.45999999999998</v>
      </c>
      <c r="H352" s="39">
        <v>1713</v>
      </c>
      <c r="I352" s="36">
        <v>27.4</v>
      </c>
      <c r="J352" s="36">
        <v>1.2</v>
      </c>
      <c r="K352" s="37">
        <v>12.38</v>
      </c>
      <c r="L352" s="42">
        <v>276.20999999999998</v>
      </c>
      <c r="M352" s="67">
        <v>463</v>
      </c>
      <c r="N352" s="70">
        <v>17.7</v>
      </c>
      <c r="O352" s="62">
        <v>0.8</v>
      </c>
      <c r="P352" s="37">
        <v>12.76</v>
      </c>
      <c r="Q352" s="66">
        <v>291.45</v>
      </c>
      <c r="R352" s="75"/>
      <c r="S352" s="57"/>
      <c r="T352" s="57"/>
      <c r="U352" s="57"/>
      <c r="V352" s="57"/>
      <c r="W352" s="75"/>
      <c r="X352" s="57"/>
      <c r="Y352" s="57"/>
      <c r="Z352" s="57"/>
      <c r="AA352" s="58"/>
    </row>
    <row r="353" spans="1:27" s="4" customFormat="1" x14ac:dyDescent="0.15">
      <c r="A353" s="3">
        <v>2008</v>
      </c>
      <c r="B353" s="4">
        <v>8</v>
      </c>
      <c r="C353" s="64">
        <v>2175</v>
      </c>
      <c r="D353" s="13">
        <v>24.3</v>
      </c>
      <c r="E353" s="14">
        <v>1.1000000000000001</v>
      </c>
      <c r="F353" s="6">
        <v>12.41</v>
      </c>
      <c r="G353" s="11">
        <v>279.37</v>
      </c>
      <c r="H353" s="39">
        <v>1712</v>
      </c>
      <c r="I353" s="36">
        <v>26.4</v>
      </c>
      <c r="J353" s="36">
        <v>1.2</v>
      </c>
      <c r="K353" s="37">
        <v>12.32</v>
      </c>
      <c r="L353" s="42">
        <v>275.93</v>
      </c>
      <c r="M353" s="67">
        <v>463</v>
      </c>
      <c r="N353" s="70">
        <v>16.7</v>
      </c>
      <c r="O353" s="62">
        <v>0.7</v>
      </c>
      <c r="P353" s="37">
        <v>12.77</v>
      </c>
      <c r="Q353" s="66">
        <v>292.08</v>
      </c>
      <c r="R353" s="75"/>
      <c r="S353" s="57"/>
      <c r="T353" s="57"/>
      <c r="U353" s="57"/>
      <c r="V353" s="57"/>
      <c r="W353" s="75"/>
      <c r="X353" s="57"/>
      <c r="Y353" s="57"/>
      <c r="Z353" s="57"/>
      <c r="AA353" s="58"/>
    </row>
    <row r="354" spans="1:27" s="4" customFormat="1" x14ac:dyDescent="0.15">
      <c r="A354" s="3">
        <v>2008</v>
      </c>
      <c r="B354" s="4">
        <v>9</v>
      </c>
      <c r="C354" s="64">
        <v>2167</v>
      </c>
      <c r="D354" s="13">
        <v>21.3</v>
      </c>
      <c r="E354" s="14">
        <v>1</v>
      </c>
      <c r="F354" s="6">
        <v>12.5</v>
      </c>
      <c r="G354" s="11">
        <v>279.66000000000003</v>
      </c>
      <c r="H354" s="39">
        <v>1708</v>
      </c>
      <c r="I354" s="36">
        <v>23</v>
      </c>
      <c r="J354" s="36">
        <v>1</v>
      </c>
      <c r="K354" s="37">
        <v>12.41</v>
      </c>
      <c r="L354" s="42">
        <v>276.23</v>
      </c>
      <c r="M354" s="67">
        <v>459</v>
      </c>
      <c r="N354" s="70">
        <v>15.2</v>
      </c>
      <c r="O354" s="62">
        <v>0.7</v>
      </c>
      <c r="P354" s="37">
        <v>12.85</v>
      </c>
      <c r="Q354" s="66">
        <v>292.39999999999998</v>
      </c>
      <c r="R354" s="75"/>
      <c r="S354" s="57"/>
      <c r="T354" s="57"/>
      <c r="U354" s="57"/>
      <c r="V354" s="57"/>
      <c r="W354" s="75"/>
      <c r="X354" s="57"/>
      <c r="Y354" s="57"/>
      <c r="Z354" s="57"/>
      <c r="AA354" s="58"/>
    </row>
    <row r="355" spans="1:27" s="4" customFormat="1" x14ac:dyDescent="0.15">
      <c r="A355" s="3">
        <v>2008</v>
      </c>
      <c r="B355" s="4">
        <v>10</v>
      </c>
      <c r="C355" s="64">
        <v>2163</v>
      </c>
      <c r="D355" s="13">
        <v>17.899999999999999</v>
      </c>
      <c r="E355" s="14">
        <v>0.8</v>
      </c>
      <c r="F355" s="6">
        <v>12.52</v>
      </c>
      <c r="G355" s="11">
        <v>280.07</v>
      </c>
      <c r="H355" s="39">
        <v>1705</v>
      </c>
      <c r="I355" s="36">
        <v>19.2</v>
      </c>
      <c r="J355" s="36">
        <v>0.9</v>
      </c>
      <c r="K355" s="37">
        <v>12.43</v>
      </c>
      <c r="L355" s="42">
        <v>276.58999999999997</v>
      </c>
      <c r="M355" s="67">
        <v>458</v>
      </c>
      <c r="N355" s="70">
        <v>13.1</v>
      </c>
      <c r="O355" s="62">
        <v>0.6</v>
      </c>
      <c r="P355" s="37">
        <v>12.86</v>
      </c>
      <c r="Q355" s="66">
        <v>293.02</v>
      </c>
      <c r="R355" s="75"/>
      <c r="S355" s="57"/>
      <c r="T355" s="57"/>
      <c r="U355" s="57"/>
      <c r="V355" s="57"/>
      <c r="W355" s="75"/>
      <c r="X355" s="57"/>
      <c r="Y355" s="57"/>
      <c r="Z355" s="57"/>
      <c r="AA355" s="58"/>
    </row>
    <row r="356" spans="1:27" s="4" customFormat="1" x14ac:dyDescent="0.15">
      <c r="A356" s="3">
        <v>2008</v>
      </c>
      <c r="B356" s="4">
        <v>11</v>
      </c>
      <c r="C356" s="64">
        <v>2160</v>
      </c>
      <c r="D356" s="13">
        <v>17.899999999999999</v>
      </c>
      <c r="E356" s="14">
        <v>0.8</v>
      </c>
      <c r="F356" s="6">
        <v>12.53</v>
      </c>
      <c r="G356" s="11">
        <v>280.06</v>
      </c>
      <c r="H356" s="39">
        <v>1702</v>
      </c>
      <c r="I356" s="36">
        <v>19.2</v>
      </c>
      <c r="J356" s="36">
        <v>0.9</v>
      </c>
      <c r="K356" s="37">
        <v>12.44</v>
      </c>
      <c r="L356" s="42">
        <v>276.74</v>
      </c>
      <c r="M356" s="67">
        <v>458</v>
      </c>
      <c r="N356" s="70">
        <v>12.9</v>
      </c>
      <c r="O356" s="62">
        <v>0.6</v>
      </c>
      <c r="P356" s="37">
        <v>12.88</v>
      </c>
      <c r="Q356" s="66">
        <v>292.42</v>
      </c>
      <c r="R356" s="75"/>
      <c r="S356" s="57"/>
      <c r="T356" s="57"/>
      <c r="U356" s="57"/>
      <c r="V356" s="57"/>
      <c r="W356" s="75"/>
      <c r="X356" s="57"/>
      <c r="Y356" s="57"/>
      <c r="Z356" s="57"/>
      <c r="AA356" s="58"/>
    </row>
    <row r="357" spans="1:27" s="4" customFormat="1" x14ac:dyDescent="0.15">
      <c r="A357" s="3">
        <v>2008</v>
      </c>
      <c r="B357" s="4">
        <v>12</v>
      </c>
      <c r="C357" s="64">
        <v>2159</v>
      </c>
      <c r="D357" s="13">
        <v>18.600000000000001</v>
      </c>
      <c r="E357" s="14">
        <v>0.8</v>
      </c>
      <c r="F357" s="6">
        <v>12.44</v>
      </c>
      <c r="G357" s="11">
        <v>279.95999999999998</v>
      </c>
      <c r="H357" s="39">
        <v>1704</v>
      </c>
      <c r="I357" s="36">
        <v>20</v>
      </c>
      <c r="J357" s="36">
        <v>0.9</v>
      </c>
      <c r="K357" s="37">
        <v>12.41</v>
      </c>
      <c r="L357" s="42">
        <v>276.44</v>
      </c>
      <c r="M357" s="67">
        <v>455</v>
      </c>
      <c r="N357" s="70">
        <v>13.3</v>
      </c>
      <c r="O357" s="62">
        <v>0.6</v>
      </c>
      <c r="P357" s="37">
        <v>12.55</v>
      </c>
      <c r="Q357" s="66">
        <v>293.11</v>
      </c>
      <c r="R357" s="75"/>
      <c r="S357" s="57"/>
      <c r="T357" s="57"/>
      <c r="U357" s="57"/>
      <c r="V357" s="57"/>
      <c r="W357" s="75"/>
      <c r="X357" s="57"/>
      <c r="Y357" s="57"/>
      <c r="Z357" s="57"/>
      <c r="AA357" s="58"/>
    </row>
    <row r="358" spans="1:27" s="4" customFormat="1" x14ac:dyDescent="0.15">
      <c r="A358" s="3">
        <v>2009</v>
      </c>
      <c r="B358" s="4">
        <v>1</v>
      </c>
      <c r="C358" s="64">
        <v>2163</v>
      </c>
      <c r="D358" s="13">
        <v>17.8</v>
      </c>
      <c r="E358" s="14">
        <v>0.8</v>
      </c>
      <c r="F358" s="6">
        <v>12.12</v>
      </c>
      <c r="G358" s="11">
        <v>278.5</v>
      </c>
      <c r="H358" s="39">
        <v>1706</v>
      </c>
      <c r="I358" s="36">
        <v>19.2</v>
      </c>
      <c r="J358" s="36">
        <v>0.8</v>
      </c>
      <c r="K358" s="37">
        <v>12</v>
      </c>
      <c r="L358" s="42">
        <v>274.73</v>
      </c>
      <c r="M358" s="67">
        <v>457</v>
      </c>
      <c r="N358" s="70">
        <v>12.9</v>
      </c>
      <c r="O358" s="62">
        <v>0.6</v>
      </c>
      <c r="P358" s="37">
        <v>12.58</v>
      </c>
      <c r="Q358" s="66">
        <v>292.57</v>
      </c>
      <c r="R358" s="75"/>
      <c r="S358" s="57"/>
      <c r="T358" s="57"/>
      <c r="U358" s="57"/>
      <c r="V358" s="57"/>
      <c r="W358" s="75"/>
      <c r="X358" s="57"/>
      <c r="Y358" s="57"/>
      <c r="Z358" s="57"/>
      <c r="AA358" s="58"/>
    </row>
    <row r="359" spans="1:27" s="4" customFormat="1" x14ac:dyDescent="0.15">
      <c r="A359" s="3">
        <v>2009</v>
      </c>
      <c r="B359" s="4">
        <v>2</v>
      </c>
      <c r="C359" s="64">
        <v>2156</v>
      </c>
      <c r="D359" s="13">
        <v>17</v>
      </c>
      <c r="E359" s="14">
        <v>0.7</v>
      </c>
      <c r="F359" s="6">
        <v>12.06</v>
      </c>
      <c r="G359" s="11">
        <v>278.08999999999997</v>
      </c>
      <c r="H359" s="39">
        <v>1702</v>
      </c>
      <c r="I359" s="36">
        <v>18.3</v>
      </c>
      <c r="J359" s="36">
        <v>0.8</v>
      </c>
      <c r="K359" s="37">
        <v>11.9</v>
      </c>
      <c r="L359" s="42">
        <v>273.8</v>
      </c>
      <c r="M359" s="67">
        <v>454</v>
      </c>
      <c r="N359" s="70">
        <v>12.4</v>
      </c>
      <c r="O359" s="62">
        <v>0.5</v>
      </c>
      <c r="P359" s="37">
        <v>12.65</v>
      </c>
      <c r="Q359" s="66">
        <v>294.16000000000003</v>
      </c>
      <c r="R359" s="75"/>
      <c r="S359" s="57"/>
      <c r="T359" s="57"/>
      <c r="U359" s="57"/>
      <c r="V359" s="57"/>
      <c r="W359" s="75"/>
      <c r="X359" s="57"/>
      <c r="Y359" s="57"/>
      <c r="Z359" s="57"/>
      <c r="AA359" s="58"/>
    </row>
    <row r="360" spans="1:27" s="4" customFormat="1" x14ac:dyDescent="0.15">
      <c r="A360" s="3">
        <v>2009</v>
      </c>
      <c r="B360" s="4">
        <v>3</v>
      </c>
      <c r="C360" s="64">
        <v>2144</v>
      </c>
      <c r="D360" s="13">
        <v>18.3</v>
      </c>
      <c r="E360" s="14">
        <v>0.8</v>
      </c>
      <c r="F360" s="6">
        <v>11.55</v>
      </c>
      <c r="G360" s="11">
        <v>277.14999999999998</v>
      </c>
      <c r="H360" s="39">
        <v>1694</v>
      </c>
      <c r="I360" s="36">
        <v>19.5</v>
      </c>
      <c r="J360" s="36">
        <v>0.8</v>
      </c>
      <c r="K360" s="37">
        <v>11.62</v>
      </c>
      <c r="L360" s="42">
        <v>272.97000000000003</v>
      </c>
      <c r="M360" s="67">
        <v>450</v>
      </c>
      <c r="N360" s="70">
        <v>13.9</v>
      </c>
      <c r="O360" s="62">
        <v>0.5</v>
      </c>
      <c r="P360" s="37">
        <v>11.31</v>
      </c>
      <c r="Q360" s="66">
        <v>292.86</v>
      </c>
      <c r="R360" s="75"/>
      <c r="S360" s="57"/>
      <c r="T360" s="57"/>
      <c r="U360" s="57"/>
      <c r="V360" s="57"/>
      <c r="W360" s="75"/>
      <c r="X360" s="57"/>
      <c r="Y360" s="57"/>
      <c r="Z360" s="57"/>
      <c r="AA360" s="58"/>
    </row>
    <row r="361" spans="1:27" s="4" customFormat="1" x14ac:dyDescent="0.15">
      <c r="A361" s="3">
        <v>2009</v>
      </c>
      <c r="B361" s="4">
        <v>4</v>
      </c>
      <c r="C361" s="64">
        <v>2142</v>
      </c>
      <c r="D361" s="13">
        <v>19.2</v>
      </c>
      <c r="E361" s="14">
        <v>0.8</v>
      </c>
      <c r="F361" s="6">
        <v>11.38</v>
      </c>
      <c r="G361" s="11">
        <v>275.16000000000003</v>
      </c>
      <c r="H361" s="39">
        <v>1691</v>
      </c>
      <c r="I361" s="36">
        <v>20.3</v>
      </c>
      <c r="J361" s="36">
        <v>0.9</v>
      </c>
      <c r="K361" s="37">
        <v>11.53</v>
      </c>
      <c r="L361" s="42">
        <v>272.19</v>
      </c>
      <c r="M361" s="67">
        <v>451</v>
      </c>
      <c r="N361" s="70">
        <v>14.7</v>
      </c>
      <c r="O361" s="62">
        <v>0.6</v>
      </c>
      <c r="P361" s="37">
        <v>10.82</v>
      </c>
      <c r="Q361" s="66">
        <v>286.3</v>
      </c>
      <c r="R361" s="75"/>
      <c r="S361" s="57"/>
      <c r="T361" s="57"/>
      <c r="U361" s="57"/>
      <c r="V361" s="57"/>
      <c r="W361" s="75"/>
      <c r="X361" s="57"/>
      <c r="Y361" s="57"/>
      <c r="Z361" s="57"/>
      <c r="AA361" s="58"/>
    </row>
    <row r="362" spans="1:27" s="4" customFormat="1" x14ac:dyDescent="0.15">
      <c r="A362" s="3">
        <v>2009</v>
      </c>
      <c r="B362" s="4">
        <v>5</v>
      </c>
      <c r="C362" s="64">
        <v>2141</v>
      </c>
      <c r="D362" s="13">
        <v>21.5</v>
      </c>
      <c r="E362" s="14">
        <v>0.9</v>
      </c>
      <c r="F362" s="6">
        <v>10.91</v>
      </c>
      <c r="G362" s="11">
        <v>273.75</v>
      </c>
      <c r="H362" s="39">
        <v>1689</v>
      </c>
      <c r="I362" s="36">
        <v>22.8</v>
      </c>
      <c r="J362" s="36">
        <v>0.9</v>
      </c>
      <c r="K362" s="37">
        <v>11.06</v>
      </c>
      <c r="L362" s="42">
        <v>270.64999999999998</v>
      </c>
      <c r="M362" s="67">
        <v>452</v>
      </c>
      <c r="N362" s="70">
        <v>16.2</v>
      </c>
      <c r="O362" s="62">
        <v>0.6</v>
      </c>
      <c r="P362" s="37">
        <v>10.34</v>
      </c>
      <c r="Q362" s="66">
        <v>285.32</v>
      </c>
      <c r="R362" s="75"/>
      <c r="S362" s="57"/>
      <c r="T362" s="57"/>
      <c r="U362" s="57"/>
      <c r="V362" s="57"/>
      <c r="W362" s="75"/>
      <c r="X362" s="57"/>
      <c r="Y362" s="57"/>
      <c r="Z362" s="57"/>
      <c r="AA362" s="58"/>
    </row>
    <row r="363" spans="1:27" s="4" customFormat="1" x14ac:dyDescent="0.15">
      <c r="A363" s="3">
        <v>2009</v>
      </c>
      <c r="B363" s="4">
        <v>6</v>
      </c>
      <c r="C363" s="64">
        <v>2148</v>
      </c>
      <c r="D363" s="15" t="s">
        <v>2</v>
      </c>
      <c r="E363" s="14">
        <v>1</v>
      </c>
      <c r="F363" s="6">
        <v>-1.97</v>
      </c>
      <c r="G363" s="11">
        <v>255.91</v>
      </c>
      <c r="H363" s="39">
        <v>1696</v>
      </c>
      <c r="I363" s="43" t="s">
        <v>2</v>
      </c>
      <c r="J363" s="36">
        <v>1.1000000000000001</v>
      </c>
      <c r="K363" s="37">
        <v>-2.54</v>
      </c>
      <c r="L363" s="42">
        <v>250.91</v>
      </c>
      <c r="M363" s="67">
        <v>452</v>
      </c>
      <c r="N363" s="71">
        <v>1051.5999999999999</v>
      </c>
      <c r="O363" s="62">
        <v>0.7</v>
      </c>
      <c r="P363" s="37">
        <v>0.17</v>
      </c>
      <c r="Q363" s="66">
        <v>274.66000000000003</v>
      </c>
      <c r="R363" s="75"/>
      <c r="S363" s="57"/>
      <c r="T363" s="57"/>
      <c r="U363" s="57"/>
      <c r="V363" s="57"/>
      <c r="W363" s="75"/>
      <c r="X363" s="57"/>
      <c r="Y363" s="57"/>
      <c r="Z363" s="57"/>
      <c r="AA363" s="58"/>
    </row>
    <row r="364" spans="1:27" s="4" customFormat="1" x14ac:dyDescent="0.15">
      <c r="A364" s="3">
        <v>2009</v>
      </c>
      <c r="B364" s="4">
        <v>7</v>
      </c>
      <c r="C364" s="64">
        <v>2144</v>
      </c>
      <c r="D364" s="15" t="s">
        <v>2</v>
      </c>
      <c r="E364" s="14">
        <v>1</v>
      </c>
      <c r="F364" s="6">
        <v>-1.95</v>
      </c>
      <c r="G364" s="11">
        <v>254.79</v>
      </c>
      <c r="H364" s="39">
        <v>1692</v>
      </c>
      <c r="I364" s="43" t="s">
        <v>2</v>
      </c>
      <c r="J364" s="36">
        <v>1.1000000000000001</v>
      </c>
      <c r="K364" s="37">
        <v>-2.52</v>
      </c>
      <c r="L364" s="42">
        <v>249.61</v>
      </c>
      <c r="M364" s="67">
        <v>452</v>
      </c>
      <c r="N364" s="71">
        <v>994.2</v>
      </c>
      <c r="O364" s="62">
        <v>0.7</v>
      </c>
      <c r="P364" s="37">
        <v>0.18</v>
      </c>
      <c r="Q364" s="66">
        <v>274.16000000000003</v>
      </c>
      <c r="R364" s="75"/>
      <c r="S364" s="57"/>
      <c r="T364" s="57"/>
      <c r="U364" s="57"/>
      <c r="V364" s="57"/>
      <c r="W364" s="75"/>
      <c r="X364" s="57"/>
      <c r="Y364" s="57"/>
      <c r="Z364" s="57"/>
      <c r="AA364" s="58"/>
    </row>
    <row r="365" spans="1:27" s="4" customFormat="1" x14ac:dyDescent="0.15">
      <c r="A365" s="23">
        <v>2009</v>
      </c>
      <c r="B365" s="26">
        <v>8</v>
      </c>
      <c r="C365" s="64">
        <v>2141</v>
      </c>
      <c r="D365" s="15" t="s">
        <v>2</v>
      </c>
      <c r="E365" s="14">
        <v>1</v>
      </c>
      <c r="F365" s="6">
        <v>-1.99</v>
      </c>
      <c r="G365" s="11">
        <v>254.33</v>
      </c>
      <c r="H365" s="39">
        <v>1688</v>
      </c>
      <c r="I365" s="43" t="s">
        <v>2</v>
      </c>
      <c r="J365" s="36">
        <v>1.1000000000000001</v>
      </c>
      <c r="K365" s="37">
        <v>-2.54</v>
      </c>
      <c r="L365" s="42">
        <v>249.29</v>
      </c>
      <c r="M365" s="67">
        <v>453</v>
      </c>
      <c r="N365" s="71">
        <v>2773.8</v>
      </c>
      <c r="O365" s="62">
        <v>0.7</v>
      </c>
      <c r="P365" s="37">
        <v>7.0000000000000007E-2</v>
      </c>
      <c r="Q365" s="66">
        <v>273.13</v>
      </c>
      <c r="R365" s="75"/>
      <c r="S365" s="57"/>
      <c r="T365" s="57"/>
      <c r="U365" s="57"/>
      <c r="V365" s="57"/>
      <c r="W365" s="75"/>
      <c r="X365" s="57"/>
      <c r="Y365" s="57"/>
      <c r="Z365" s="57"/>
      <c r="AA365" s="58"/>
    </row>
    <row r="366" spans="1:27" s="4" customFormat="1" x14ac:dyDescent="0.15">
      <c r="A366" s="3">
        <v>2009</v>
      </c>
      <c r="B366" s="4">
        <v>9</v>
      </c>
      <c r="C366" s="64">
        <v>2131</v>
      </c>
      <c r="D366" s="15" t="s">
        <v>2</v>
      </c>
      <c r="E366" s="14">
        <v>1</v>
      </c>
      <c r="F366" s="6">
        <v>-1.99</v>
      </c>
      <c r="G366" s="11">
        <v>253.54</v>
      </c>
      <c r="H366" s="39">
        <v>1680</v>
      </c>
      <c r="I366" s="43" t="s">
        <v>2</v>
      </c>
      <c r="J366" s="36">
        <v>1.1000000000000001</v>
      </c>
      <c r="K366" s="37">
        <v>-2.44</v>
      </c>
      <c r="L366" s="42">
        <v>248.77</v>
      </c>
      <c r="M366" s="67">
        <v>451</v>
      </c>
      <c r="N366" s="68" t="s">
        <v>2</v>
      </c>
      <c r="O366" s="62">
        <v>0.7</v>
      </c>
      <c r="P366" s="37">
        <v>-0.35</v>
      </c>
      <c r="Q366" s="66">
        <v>271.33999999999997</v>
      </c>
      <c r="R366" s="75"/>
      <c r="S366" s="57"/>
      <c r="T366" s="57"/>
      <c r="U366" s="57"/>
      <c r="V366" s="57"/>
      <c r="W366" s="75"/>
      <c r="X366" s="57"/>
      <c r="Y366" s="57"/>
      <c r="Z366" s="57"/>
      <c r="AA366" s="58"/>
    </row>
    <row r="367" spans="1:27" s="4" customFormat="1" x14ac:dyDescent="0.15">
      <c r="A367" s="3">
        <v>2009</v>
      </c>
      <c r="B367" s="4">
        <v>10</v>
      </c>
      <c r="C367" s="64">
        <v>2130</v>
      </c>
      <c r="D367" s="15" t="s">
        <v>2</v>
      </c>
      <c r="E367" s="14">
        <v>0.9</v>
      </c>
      <c r="F367" s="6">
        <v>-2.0299999999999998</v>
      </c>
      <c r="G367" s="11">
        <v>251.75</v>
      </c>
      <c r="H367" s="39">
        <v>1679</v>
      </c>
      <c r="I367" s="43" t="s">
        <v>2</v>
      </c>
      <c r="J367" s="36">
        <v>1</v>
      </c>
      <c r="K367" s="37">
        <v>-2.4900000000000002</v>
      </c>
      <c r="L367" s="42">
        <v>246.69</v>
      </c>
      <c r="M367" s="67">
        <v>451</v>
      </c>
      <c r="N367" s="68" t="s">
        <v>2</v>
      </c>
      <c r="O367" s="62">
        <v>0.7</v>
      </c>
      <c r="P367" s="37">
        <v>-0.32</v>
      </c>
      <c r="Q367" s="66">
        <v>270.58999999999997</v>
      </c>
      <c r="R367" s="75"/>
      <c r="S367" s="57"/>
      <c r="T367" s="57"/>
      <c r="U367" s="57"/>
      <c r="V367" s="57"/>
      <c r="W367" s="75"/>
      <c r="X367" s="57"/>
      <c r="Y367" s="57"/>
      <c r="Z367" s="57"/>
      <c r="AA367" s="58"/>
    </row>
    <row r="368" spans="1:27" s="4" customFormat="1" x14ac:dyDescent="0.15">
      <c r="A368" s="3">
        <v>2009</v>
      </c>
      <c r="B368" s="4">
        <v>11</v>
      </c>
      <c r="C368" s="64">
        <v>2127</v>
      </c>
      <c r="D368" s="15" t="s">
        <v>2</v>
      </c>
      <c r="E368" s="14">
        <v>0.9</v>
      </c>
      <c r="F368" s="6">
        <v>-2</v>
      </c>
      <c r="G368" s="11">
        <v>251.62</v>
      </c>
      <c r="H368" s="39">
        <v>1675</v>
      </c>
      <c r="I368" s="43" t="s">
        <v>2</v>
      </c>
      <c r="J368" s="36">
        <v>0.9</v>
      </c>
      <c r="K368" s="37">
        <v>-2.46</v>
      </c>
      <c r="L368" s="42">
        <v>246.56</v>
      </c>
      <c r="M368" s="67">
        <v>452</v>
      </c>
      <c r="N368" s="68" t="s">
        <v>2</v>
      </c>
      <c r="O368" s="62">
        <v>0.6</v>
      </c>
      <c r="P368" s="37">
        <v>-0.31</v>
      </c>
      <c r="Q368" s="66">
        <v>270.38</v>
      </c>
      <c r="R368" s="75"/>
      <c r="S368" s="57"/>
      <c r="T368" s="57"/>
      <c r="U368" s="57"/>
      <c r="V368" s="57"/>
      <c r="W368" s="75"/>
      <c r="X368" s="57"/>
      <c r="Y368" s="57"/>
      <c r="Z368" s="57"/>
      <c r="AA368" s="58"/>
    </row>
    <row r="369" spans="1:27" s="4" customFormat="1" x14ac:dyDescent="0.15">
      <c r="A369" s="3">
        <v>2009</v>
      </c>
      <c r="B369" s="4">
        <v>12</v>
      </c>
      <c r="C369" s="64">
        <v>2125</v>
      </c>
      <c r="D369" s="15" t="s">
        <v>2</v>
      </c>
      <c r="E369" s="14">
        <v>0.9</v>
      </c>
      <c r="F369" s="6">
        <v>-2.12</v>
      </c>
      <c r="G369" s="11">
        <v>251.11</v>
      </c>
      <c r="H369" s="39">
        <v>1675</v>
      </c>
      <c r="I369" s="43" t="s">
        <v>2</v>
      </c>
      <c r="J369" s="36">
        <v>1</v>
      </c>
      <c r="K369" s="37">
        <v>-2.48</v>
      </c>
      <c r="L369" s="42">
        <v>246.09</v>
      </c>
      <c r="M369" s="67">
        <v>450</v>
      </c>
      <c r="N369" s="68" t="s">
        <v>2</v>
      </c>
      <c r="O369" s="62">
        <v>0.6</v>
      </c>
      <c r="P369" s="37">
        <v>-0.81</v>
      </c>
      <c r="Q369" s="66">
        <v>269.77999999999997</v>
      </c>
      <c r="R369" s="75"/>
      <c r="S369" s="57"/>
      <c r="T369" s="57"/>
      <c r="U369" s="57"/>
      <c r="V369" s="57"/>
      <c r="W369" s="75"/>
      <c r="X369" s="57"/>
      <c r="Y369" s="57"/>
      <c r="Z369" s="57"/>
      <c r="AA369" s="58"/>
    </row>
    <row r="370" spans="1:27" s="4" customFormat="1" x14ac:dyDescent="0.15">
      <c r="A370" s="3">
        <v>2010</v>
      </c>
      <c r="B370" s="4">
        <v>1</v>
      </c>
      <c r="C370" s="64">
        <v>2120</v>
      </c>
      <c r="D370" s="15" t="s">
        <v>2</v>
      </c>
      <c r="E370" s="14">
        <v>0.9</v>
      </c>
      <c r="F370" s="6">
        <v>-2.0099999999999998</v>
      </c>
      <c r="G370" s="11">
        <v>251.27</v>
      </c>
      <c r="H370" s="39">
        <v>1672</v>
      </c>
      <c r="I370" s="43" t="s">
        <v>2</v>
      </c>
      <c r="J370" s="36">
        <v>1</v>
      </c>
      <c r="K370" s="37">
        <v>-2.3199999999999998</v>
      </c>
      <c r="L370" s="42">
        <v>246.07</v>
      </c>
      <c r="M370" s="67">
        <v>448</v>
      </c>
      <c r="N370" s="68" t="s">
        <v>2</v>
      </c>
      <c r="O370" s="62">
        <v>0.6</v>
      </c>
      <c r="P370" s="72">
        <v>-0.87</v>
      </c>
      <c r="Q370" s="66">
        <v>270.70999999999998</v>
      </c>
      <c r="R370" s="75"/>
      <c r="S370" s="57"/>
      <c r="T370" s="57"/>
      <c r="U370" s="57"/>
      <c r="V370" s="57"/>
      <c r="W370" s="75"/>
      <c r="X370" s="57"/>
      <c r="Y370" s="57"/>
      <c r="Z370" s="57"/>
      <c r="AA370" s="58"/>
    </row>
    <row r="371" spans="1:27" s="4" customFormat="1" x14ac:dyDescent="0.15">
      <c r="A371" s="3">
        <v>2010</v>
      </c>
      <c r="B371" s="4">
        <v>2</v>
      </c>
      <c r="C371" s="64">
        <v>2118</v>
      </c>
      <c r="D371" s="15" t="s">
        <v>2</v>
      </c>
      <c r="E371" s="14">
        <v>0.9</v>
      </c>
      <c r="F371" s="6">
        <v>-2.11</v>
      </c>
      <c r="G371" s="11">
        <v>251.34</v>
      </c>
      <c r="H371" s="39">
        <v>1670</v>
      </c>
      <c r="I371" s="43" t="s">
        <v>2</v>
      </c>
      <c r="J371" s="36">
        <v>1</v>
      </c>
      <c r="K371" s="37">
        <v>-2.44</v>
      </c>
      <c r="L371" s="42">
        <v>246.13</v>
      </c>
      <c r="M371" s="67">
        <v>448</v>
      </c>
      <c r="N371" s="68" t="s">
        <v>2</v>
      </c>
      <c r="O371" s="62">
        <v>0.6</v>
      </c>
      <c r="P371" s="72">
        <v>-0.88</v>
      </c>
      <c r="Q371" s="66">
        <v>270.76</v>
      </c>
      <c r="R371" s="75"/>
      <c r="S371" s="57"/>
      <c r="T371" s="57"/>
      <c r="U371" s="57"/>
      <c r="V371" s="57"/>
      <c r="W371" s="75"/>
      <c r="X371" s="57"/>
      <c r="Y371" s="57"/>
      <c r="Z371" s="57"/>
      <c r="AA371" s="58"/>
    </row>
    <row r="372" spans="1:27" s="4" customFormat="1" x14ac:dyDescent="0.15">
      <c r="A372" s="3">
        <v>2010</v>
      </c>
      <c r="B372" s="4">
        <v>3</v>
      </c>
      <c r="C372" s="64">
        <v>2101</v>
      </c>
      <c r="D372" s="15" t="s">
        <v>2</v>
      </c>
      <c r="E372" s="14">
        <v>1</v>
      </c>
      <c r="F372" s="6">
        <v>-2.08</v>
      </c>
      <c r="G372" s="11">
        <v>249.72</v>
      </c>
      <c r="H372" s="39">
        <v>1658</v>
      </c>
      <c r="I372" s="43" t="s">
        <v>2</v>
      </c>
      <c r="J372" s="36">
        <v>1.1000000000000001</v>
      </c>
      <c r="K372" s="37">
        <v>-2.36</v>
      </c>
      <c r="L372" s="42">
        <v>244</v>
      </c>
      <c r="M372" s="67">
        <v>443</v>
      </c>
      <c r="N372" s="68" t="s">
        <v>2</v>
      </c>
      <c r="O372" s="62">
        <v>0.7</v>
      </c>
      <c r="P372" s="72">
        <v>-1.03</v>
      </c>
      <c r="Q372" s="66">
        <v>271.14</v>
      </c>
      <c r="R372" s="75"/>
      <c r="S372" s="57"/>
      <c r="T372" s="57"/>
      <c r="U372" s="57"/>
      <c r="V372" s="57"/>
      <c r="W372" s="75"/>
      <c r="X372" s="57"/>
      <c r="Y372" s="57"/>
      <c r="Z372" s="57"/>
      <c r="AA372" s="58"/>
    </row>
    <row r="373" spans="1:27" s="4" customFormat="1" x14ac:dyDescent="0.15">
      <c r="A373" s="3">
        <v>2010</v>
      </c>
      <c r="B373" s="4">
        <v>4</v>
      </c>
      <c r="C373" s="64">
        <v>2102</v>
      </c>
      <c r="D373" s="15" t="s">
        <v>2</v>
      </c>
      <c r="E373" s="14">
        <v>1</v>
      </c>
      <c r="F373" s="6">
        <v>-2.19</v>
      </c>
      <c r="G373" s="11">
        <v>247.59</v>
      </c>
      <c r="H373" s="39">
        <v>1661</v>
      </c>
      <c r="I373" s="43" t="s">
        <v>2</v>
      </c>
      <c r="J373" s="36">
        <v>1.1000000000000001</v>
      </c>
      <c r="K373" s="37">
        <v>-2.42</v>
      </c>
      <c r="L373" s="42">
        <v>242.21</v>
      </c>
      <c r="M373" s="67">
        <v>441</v>
      </c>
      <c r="N373" s="68" t="s">
        <v>2</v>
      </c>
      <c r="O373" s="62">
        <v>0.7</v>
      </c>
      <c r="P373" s="72">
        <v>-1.33</v>
      </c>
      <c r="Q373" s="66">
        <v>267.86</v>
      </c>
      <c r="R373" s="75"/>
      <c r="S373" s="57"/>
      <c r="T373" s="57"/>
      <c r="U373" s="57"/>
      <c r="V373" s="57"/>
      <c r="W373" s="75"/>
      <c r="X373" s="57"/>
      <c r="Y373" s="57"/>
      <c r="Z373" s="57"/>
      <c r="AA373" s="58"/>
    </row>
    <row r="374" spans="1:27" s="4" customFormat="1" x14ac:dyDescent="0.15">
      <c r="A374" s="3">
        <v>2010</v>
      </c>
      <c r="B374" s="4">
        <v>5</v>
      </c>
      <c r="C374" s="64">
        <v>2100</v>
      </c>
      <c r="D374" s="15" t="s">
        <v>2</v>
      </c>
      <c r="E374" s="14">
        <v>0.9</v>
      </c>
      <c r="F374" s="6">
        <v>-2.37</v>
      </c>
      <c r="G374" s="11">
        <v>247.02</v>
      </c>
      <c r="H374" s="39">
        <v>1660</v>
      </c>
      <c r="I374" s="43" t="s">
        <v>2</v>
      </c>
      <c r="J374" s="36">
        <v>1</v>
      </c>
      <c r="K374" s="37">
        <v>-2.31</v>
      </c>
      <c r="L374" s="42">
        <v>242.42</v>
      </c>
      <c r="M374" s="67">
        <v>440</v>
      </c>
      <c r="N374" s="68" t="s">
        <v>2</v>
      </c>
      <c r="O374" s="62">
        <v>0.7</v>
      </c>
      <c r="P374" s="72">
        <v>-2.58</v>
      </c>
      <c r="Q374" s="66">
        <v>264.39</v>
      </c>
      <c r="R374" s="75"/>
      <c r="S374" s="57"/>
      <c r="T374" s="57"/>
      <c r="U374" s="57"/>
      <c r="V374" s="57"/>
      <c r="W374" s="75"/>
      <c r="X374" s="57"/>
      <c r="Y374" s="57"/>
      <c r="Z374" s="57"/>
      <c r="AA374" s="58"/>
    </row>
    <row r="375" spans="1:27" s="4" customFormat="1" x14ac:dyDescent="0.15">
      <c r="A375" s="3">
        <v>2010</v>
      </c>
      <c r="B375" s="4">
        <v>6</v>
      </c>
      <c r="C375" s="64">
        <v>2108</v>
      </c>
      <c r="D375" s="13">
        <v>49.5</v>
      </c>
      <c r="E375" s="14">
        <v>0.9</v>
      </c>
      <c r="F375" s="6">
        <v>4.51</v>
      </c>
      <c r="G375" s="11">
        <v>253.64</v>
      </c>
      <c r="H375" s="39">
        <v>1668</v>
      </c>
      <c r="I375" s="36">
        <v>46.6</v>
      </c>
      <c r="J375" s="36">
        <v>0.9</v>
      </c>
      <c r="K375" s="37">
        <v>5.09</v>
      </c>
      <c r="L375" s="42">
        <v>249.46</v>
      </c>
      <c r="M375" s="67">
        <v>440</v>
      </c>
      <c r="N375" s="70">
        <v>73.8</v>
      </c>
      <c r="O375" s="62">
        <v>0.6</v>
      </c>
      <c r="P375" s="72">
        <v>2.31</v>
      </c>
      <c r="Q375" s="66">
        <v>269.49</v>
      </c>
      <c r="R375" s="75"/>
      <c r="S375" s="57"/>
      <c r="T375" s="57"/>
      <c r="U375" s="57"/>
      <c r="V375" s="57"/>
      <c r="W375" s="75"/>
      <c r="X375" s="57"/>
      <c r="Y375" s="57"/>
      <c r="Z375" s="57"/>
      <c r="AA375" s="58"/>
    </row>
    <row r="376" spans="1:27" s="4" customFormat="1" x14ac:dyDescent="0.15">
      <c r="A376" s="3">
        <v>2010</v>
      </c>
      <c r="B376" s="4">
        <v>7</v>
      </c>
      <c r="C376" s="64">
        <v>2108</v>
      </c>
      <c r="D376" s="13">
        <v>49.4</v>
      </c>
      <c r="E376" s="14">
        <v>0.9</v>
      </c>
      <c r="F376" s="6">
        <v>4.4800000000000004</v>
      </c>
      <c r="G376" s="11">
        <v>252.58</v>
      </c>
      <c r="H376" s="39">
        <v>1667</v>
      </c>
      <c r="I376" s="36">
        <v>46.9</v>
      </c>
      <c r="J376" s="36">
        <v>0.9</v>
      </c>
      <c r="K376" s="37">
        <v>4.99</v>
      </c>
      <c r="L376" s="42">
        <v>248.01</v>
      </c>
      <c r="M376" s="67">
        <v>441</v>
      </c>
      <c r="N376" s="70">
        <v>68</v>
      </c>
      <c r="O376" s="62">
        <v>0.6</v>
      </c>
      <c r="P376" s="72">
        <v>2.54</v>
      </c>
      <c r="Q376" s="66">
        <v>269.83</v>
      </c>
      <c r="R376" s="75"/>
      <c r="S376" s="57"/>
      <c r="T376" s="57"/>
      <c r="U376" s="57"/>
      <c r="V376" s="57"/>
      <c r="W376" s="75"/>
      <c r="X376" s="57"/>
      <c r="Y376" s="57"/>
      <c r="Z376" s="57"/>
      <c r="AA376" s="58"/>
    </row>
    <row r="377" spans="1:27" s="4" customFormat="1" x14ac:dyDescent="0.15">
      <c r="A377" s="3">
        <v>2010</v>
      </c>
      <c r="B377" s="4">
        <v>8</v>
      </c>
      <c r="C377" s="64">
        <v>2107</v>
      </c>
      <c r="D377" s="13">
        <v>46.3</v>
      </c>
      <c r="E377" s="14">
        <v>0.8</v>
      </c>
      <c r="F377" s="6">
        <v>4.5</v>
      </c>
      <c r="G377" s="11">
        <v>251.71</v>
      </c>
      <c r="H377" s="39">
        <v>1665</v>
      </c>
      <c r="I377" s="36">
        <v>42.5</v>
      </c>
      <c r="J377" s="36">
        <v>0.9</v>
      </c>
      <c r="K377" s="37">
        <v>5.19</v>
      </c>
      <c r="L377" s="42">
        <v>248</v>
      </c>
      <c r="M377" s="67">
        <v>442</v>
      </c>
      <c r="N377" s="70">
        <v>85.3</v>
      </c>
      <c r="O377" s="62">
        <v>0.6</v>
      </c>
      <c r="P377" s="72">
        <v>1.92</v>
      </c>
      <c r="Q377" s="66">
        <v>265.68</v>
      </c>
      <c r="R377" s="75"/>
      <c r="S377" s="57"/>
      <c r="T377" s="57"/>
      <c r="U377" s="57"/>
      <c r="V377" s="57"/>
      <c r="W377" s="75"/>
      <c r="X377" s="57"/>
      <c r="Y377" s="57"/>
      <c r="Z377" s="57"/>
      <c r="AA377" s="58"/>
    </row>
    <row r="378" spans="1:27" s="4" customFormat="1" x14ac:dyDescent="0.15">
      <c r="A378" s="3">
        <v>2010</v>
      </c>
      <c r="B378" s="4">
        <v>9</v>
      </c>
      <c r="C378" s="64">
        <v>2096</v>
      </c>
      <c r="D378" s="13">
        <v>47.6</v>
      </c>
      <c r="E378" s="14">
        <v>0.9</v>
      </c>
      <c r="F378" s="6">
        <v>4.49</v>
      </c>
      <c r="G378" s="11">
        <v>250.71</v>
      </c>
      <c r="H378" s="39">
        <v>1659</v>
      </c>
      <c r="I378" s="36">
        <v>44.1</v>
      </c>
      <c r="J378" s="36">
        <v>0.9</v>
      </c>
      <c r="K378" s="37">
        <v>5.16</v>
      </c>
      <c r="L378" s="42">
        <v>247.21</v>
      </c>
      <c r="M378" s="67">
        <v>437</v>
      </c>
      <c r="N378" s="70">
        <v>83.2</v>
      </c>
      <c r="O378" s="62">
        <v>0.6</v>
      </c>
      <c r="P378" s="72">
        <v>1.96</v>
      </c>
      <c r="Q378" s="66">
        <v>264</v>
      </c>
      <c r="R378" s="75"/>
      <c r="S378" s="57"/>
      <c r="T378" s="57"/>
      <c r="U378" s="57"/>
      <c r="V378" s="57"/>
      <c r="W378" s="75"/>
      <c r="X378" s="57"/>
      <c r="Y378" s="57"/>
      <c r="Z378" s="57"/>
      <c r="AA378" s="58"/>
    </row>
    <row r="379" spans="1:27" s="4" customFormat="1" x14ac:dyDescent="0.15">
      <c r="A379" s="3">
        <v>2010</v>
      </c>
      <c r="B379" s="4">
        <v>10</v>
      </c>
      <c r="C379" s="64">
        <v>2095</v>
      </c>
      <c r="D379" s="13">
        <v>43.5</v>
      </c>
      <c r="E379" s="14">
        <v>0.8</v>
      </c>
      <c r="F379" s="6">
        <v>4.68</v>
      </c>
      <c r="G379" s="11">
        <v>250.67</v>
      </c>
      <c r="H379" s="39">
        <v>1659</v>
      </c>
      <c r="I379" s="36">
        <v>41.2</v>
      </c>
      <c r="J379" s="36">
        <v>0.9</v>
      </c>
      <c r="K379" s="37">
        <v>5.23</v>
      </c>
      <c r="L379" s="42">
        <v>246.86</v>
      </c>
      <c r="M379" s="67">
        <v>436</v>
      </c>
      <c r="N379" s="70">
        <v>60.8</v>
      </c>
      <c r="O379" s="62">
        <v>0.6</v>
      </c>
      <c r="P379" s="72">
        <v>2.6</v>
      </c>
      <c r="Q379" s="66">
        <v>265.2</v>
      </c>
      <c r="R379" s="75"/>
      <c r="S379" s="57"/>
      <c r="T379" s="57"/>
      <c r="U379" s="57"/>
      <c r="V379" s="57"/>
      <c r="W379" s="75"/>
      <c r="X379" s="57"/>
      <c r="Y379" s="57"/>
      <c r="Z379" s="57"/>
      <c r="AA379" s="58"/>
    </row>
    <row r="380" spans="1:27" s="4" customFormat="1" x14ac:dyDescent="0.15">
      <c r="A380" s="3">
        <v>2010</v>
      </c>
      <c r="B380" s="4">
        <v>11</v>
      </c>
      <c r="C380" s="64">
        <v>2090</v>
      </c>
      <c r="D380" s="13">
        <v>45.7</v>
      </c>
      <c r="E380" s="14">
        <v>0.9</v>
      </c>
      <c r="F380" s="6">
        <v>4.7</v>
      </c>
      <c r="G380" s="11">
        <v>250.32</v>
      </c>
      <c r="H380" s="39">
        <v>1658</v>
      </c>
      <c r="I380" s="36">
        <v>43.4</v>
      </c>
      <c r="J380" s="36">
        <v>0.9</v>
      </c>
      <c r="K380" s="37">
        <v>5.29</v>
      </c>
      <c r="L380" s="42">
        <v>246.84</v>
      </c>
      <c r="M380" s="67">
        <v>432</v>
      </c>
      <c r="N380" s="70">
        <v>65.5</v>
      </c>
      <c r="O380" s="62">
        <v>0.6</v>
      </c>
      <c r="P380" s="72">
        <v>2.4500000000000002</v>
      </c>
      <c r="Q380" s="66">
        <v>263.68</v>
      </c>
      <c r="R380" s="75"/>
      <c r="S380" s="57"/>
      <c r="T380" s="57"/>
      <c r="U380" s="57"/>
      <c r="V380" s="57"/>
      <c r="W380" s="75"/>
      <c r="X380" s="57"/>
      <c r="Y380" s="57"/>
      <c r="Z380" s="57"/>
      <c r="AA380" s="58"/>
    </row>
    <row r="381" spans="1:27" s="4" customFormat="1" x14ac:dyDescent="0.15">
      <c r="A381" s="3">
        <v>2010</v>
      </c>
      <c r="B381" s="4">
        <v>12</v>
      </c>
      <c r="C381" s="64">
        <v>2092</v>
      </c>
      <c r="D381" s="13">
        <v>46.1</v>
      </c>
      <c r="E381" s="14">
        <v>0.9</v>
      </c>
      <c r="F381" s="6">
        <v>4.9000000000000004</v>
      </c>
      <c r="G381" s="11">
        <v>249.1</v>
      </c>
      <c r="H381" s="39">
        <v>1661</v>
      </c>
      <c r="I381" s="36">
        <v>45</v>
      </c>
      <c r="J381" s="36">
        <v>1</v>
      </c>
      <c r="K381" s="37">
        <v>5.36</v>
      </c>
      <c r="L381" s="42">
        <v>245.3</v>
      </c>
      <c r="M381" s="67">
        <v>431</v>
      </c>
      <c r="N381" s="70">
        <v>53.6</v>
      </c>
      <c r="O381" s="62">
        <v>0.6</v>
      </c>
      <c r="P381" s="72">
        <v>3.16</v>
      </c>
      <c r="Q381" s="66">
        <v>263.74</v>
      </c>
      <c r="R381" s="75"/>
      <c r="S381" s="57"/>
      <c r="T381" s="57"/>
      <c r="U381" s="57"/>
      <c r="V381" s="57"/>
      <c r="W381" s="75"/>
      <c r="X381" s="57"/>
      <c r="Y381" s="57"/>
      <c r="Z381" s="57"/>
      <c r="AA381" s="58"/>
    </row>
    <row r="382" spans="1:27" s="4" customFormat="1" x14ac:dyDescent="0.15">
      <c r="A382" s="3">
        <v>2011</v>
      </c>
      <c r="B382" s="4">
        <v>1</v>
      </c>
      <c r="C382" s="64">
        <v>2092</v>
      </c>
      <c r="D382" s="13">
        <v>46.1</v>
      </c>
      <c r="E382" s="14">
        <v>0.9</v>
      </c>
      <c r="F382" s="6">
        <v>5.0599999999999996</v>
      </c>
      <c r="G382" s="11">
        <v>249.19</v>
      </c>
      <c r="H382" s="39">
        <v>1662</v>
      </c>
      <c r="I382" s="36">
        <v>44.9</v>
      </c>
      <c r="J382" s="36">
        <v>1</v>
      </c>
      <c r="K382" s="37">
        <v>5.52</v>
      </c>
      <c r="L382" s="42">
        <v>245.3</v>
      </c>
      <c r="M382" s="67">
        <v>430</v>
      </c>
      <c r="N382" s="70">
        <v>54.3</v>
      </c>
      <c r="O382" s="62">
        <v>0.7</v>
      </c>
      <c r="P382" s="72">
        <v>3.27</v>
      </c>
      <c r="Q382" s="66">
        <v>264.26</v>
      </c>
      <c r="R382" s="75"/>
      <c r="S382" s="57"/>
      <c r="T382" s="57"/>
      <c r="U382" s="57"/>
      <c r="V382" s="57"/>
      <c r="W382" s="75"/>
      <c r="X382" s="57"/>
      <c r="Y382" s="57"/>
      <c r="Z382" s="57"/>
      <c r="AA382" s="58"/>
    </row>
    <row r="383" spans="1:27" s="4" customFormat="1" x14ac:dyDescent="0.15">
      <c r="A383" s="3">
        <v>2011</v>
      </c>
      <c r="B383" s="4">
        <v>2</v>
      </c>
      <c r="C383" s="64">
        <v>2094</v>
      </c>
      <c r="D383" s="13">
        <v>46.8</v>
      </c>
      <c r="E383" s="14">
        <v>1</v>
      </c>
      <c r="F383" s="6">
        <v>5.18</v>
      </c>
      <c r="G383" s="11">
        <v>248.98</v>
      </c>
      <c r="H383" s="39">
        <v>1665</v>
      </c>
      <c r="I383" s="36">
        <v>45.4</v>
      </c>
      <c r="J383" s="36">
        <v>1</v>
      </c>
      <c r="K383" s="37">
        <v>5.66</v>
      </c>
      <c r="L383" s="42">
        <v>245.25</v>
      </c>
      <c r="M383" s="67">
        <v>429</v>
      </c>
      <c r="N383" s="70">
        <v>55.8</v>
      </c>
      <c r="O383" s="62">
        <v>0.7</v>
      </c>
      <c r="P383" s="72">
        <v>3.31</v>
      </c>
      <c r="Q383" s="66">
        <v>263.44</v>
      </c>
      <c r="R383" s="75"/>
      <c r="S383" s="57"/>
      <c r="T383" s="57"/>
      <c r="U383" s="57"/>
      <c r="V383" s="57"/>
      <c r="W383" s="75"/>
      <c r="X383" s="57"/>
      <c r="Y383" s="57"/>
      <c r="Z383" s="57"/>
      <c r="AA383" s="58"/>
    </row>
    <row r="384" spans="1:27" s="4" customFormat="1" x14ac:dyDescent="0.15">
      <c r="A384" s="3">
        <v>2011</v>
      </c>
      <c r="B384" s="4">
        <v>3</v>
      </c>
      <c r="C384" s="64">
        <v>2088</v>
      </c>
      <c r="D384" s="13">
        <v>39.6</v>
      </c>
      <c r="E384" s="14">
        <v>0.9</v>
      </c>
      <c r="F384" s="6">
        <v>5.8</v>
      </c>
      <c r="G384" s="11">
        <v>248.94</v>
      </c>
      <c r="H384" s="39">
        <v>1667</v>
      </c>
      <c r="I384" s="36">
        <v>39</v>
      </c>
      <c r="J384" s="36">
        <v>1</v>
      </c>
      <c r="K384" s="37">
        <v>6.21</v>
      </c>
      <c r="L384" s="42">
        <v>244.38</v>
      </c>
      <c r="M384" s="67">
        <v>421</v>
      </c>
      <c r="N384" s="70">
        <v>43.1</v>
      </c>
      <c r="O384" s="62">
        <v>0.7</v>
      </c>
      <c r="P384" s="72">
        <v>4.17</v>
      </c>
      <c r="Q384" s="66">
        <v>267.01</v>
      </c>
      <c r="R384" s="75"/>
      <c r="S384" s="57"/>
      <c r="T384" s="57"/>
      <c r="U384" s="57"/>
      <c r="V384" s="57"/>
      <c r="W384" s="75"/>
      <c r="X384" s="57"/>
      <c r="Y384" s="57"/>
      <c r="Z384" s="57"/>
      <c r="AA384" s="58"/>
    </row>
    <row r="385" spans="1:27" s="4" customFormat="1" x14ac:dyDescent="0.15">
      <c r="A385" s="3">
        <v>2011</v>
      </c>
      <c r="B385" s="4">
        <v>4</v>
      </c>
      <c r="C385" s="64">
        <v>2096</v>
      </c>
      <c r="D385" s="13">
        <v>37.1</v>
      </c>
      <c r="E385" s="14">
        <v>0.9</v>
      </c>
      <c r="F385" s="6">
        <v>6.01</v>
      </c>
      <c r="G385" s="11">
        <v>248.14</v>
      </c>
      <c r="H385" s="39">
        <v>1669</v>
      </c>
      <c r="I385" s="36">
        <v>36.4</v>
      </c>
      <c r="J385" s="36">
        <v>1</v>
      </c>
      <c r="K385" s="37">
        <v>6.46</v>
      </c>
      <c r="L385" s="42">
        <v>243.79</v>
      </c>
      <c r="M385" s="67">
        <v>427</v>
      </c>
      <c r="N385" s="70">
        <v>41.4</v>
      </c>
      <c r="O385" s="62">
        <v>0.7</v>
      </c>
      <c r="P385" s="72">
        <v>4.25</v>
      </c>
      <c r="Q385" s="66">
        <v>265.17</v>
      </c>
      <c r="R385" s="75"/>
      <c r="S385" s="57"/>
      <c r="T385" s="57"/>
      <c r="U385" s="57"/>
      <c r="V385" s="57"/>
      <c r="W385" s="75"/>
      <c r="X385" s="57"/>
      <c r="Y385" s="57"/>
      <c r="Z385" s="57"/>
      <c r="AA385" s="58"/>
    </row>
    <row r="386" spans="1:27" s="4" customFormat="1" x14ac:dyDescent="0.15">
      <c r="A386" s="3">
        <v>2011</v>
      </c>
      <c r="B386" s="4">
        <v>5</v>
      </c>
      <c r="C386" s="64">
        <v>2093</v>
      </c>
      <c r="D386" s="13">
        <v>33.5</v>
      </c>
      <c r="E386" s="14">
        <v>0.9</v>
      </c>
      <c r="F386" s="6">
        <v>6.55</v>
      </c>
      <c r="G386" s="11">
        <v>248.04</v>
      </c>
      <c r="H386" s="39">
        <v>1666</v>
      </c>
      <c r="I386" s="36">
        <v>35</v>
      </c>
      <c r="J386" s="36">
        <v>0.9</v>
      </c>
      <c r="K386" s="37">
        <v>6.61</v>
      </c>
      <c r="L386" s="42">
        <v>243.63</v>
      </c>
      <c r="M386" s="67">
        <v>427</v>
      </c>
      <c r="N386" s="70">
        <v>27.3</v>
      </c>
      <c r="O386" s="62">
        <v>0.6</v>
      </c>
      <c r="P386" s="72">
        <v>6.32</v>
      </c>
      <c r="Q386" s="66">
        <v>265.25</v>
      </c>
      <c r="R386" s="75"/>
      <c r="S386" s="57"/>
      <c r="T386" s="57"/>
      <c r="U386" s="57"/>
      <c r="V386" s="57"/>
      <c r="W386" s="75"/>
      <c r="X386" s="57"/>
      <c r="Y386" s="57"/>
      <c r="Z386" s="57"/>
      <c r="AA386" s="58"/>
    </row>
    <row r="387" spans="1:27" s="4" customFormat="1" x14ac:dyDescent="0.15">
      <c r="A387" s="3">
        <v>2011</v>
      </c>
      <c r="B387" s="4">
        <v>6</v>
      </c>
      <c r="C387" s="64">
        <v>1957</v>
      </c>
      <c r="D387" s="13">
        <v>22.6</v>
      </c>
      <c r="E387" s="14">
        <v>0.9</v>
      </c>
      <c r="F387" s="6">
        <v>9.82</v>
      </c>
      <c r="G387" s="11">
        <v>248.82</v>
      </c>
      <c r="H387" s="39">
        <v>1553</v>
      </c>
      <c r="I387" s="36">
        <v>23.1</v>
      </c>
      <c r="J387" s="36">
        <v>1</v>
      </c>
      <c r="K387" s="37">
        <v>10.130000000000001</v>
      </c>
      <c r="L387" s="42">
        <v>244.89</v>
      </c>
      <c r="M387" s="67">
        <v>404</v>
      </c>
      <c r="N387" s="70">
        <v>20.2</v>
      </c>
      <c r="O387" s="62">
        <v>0.7</v>
      </c>
      <c r="P387" s="72">
        <v>8.64</v>
      </c>
      <c r="Q387" s="66">
        <v>263.92</v>
      </c>
      <c r="R387" s="75"/>
      <c r="S387" s="57"/>
      <c r="T387" s="57"/>
      <c r="U387" s="57"/>
      <c r="V387" s="57"/>
      <c r="W387" s="75"/>
      <c r="X387" s="57"/>
      <c r="Y387" s="57"/>
      <c r="Z387" s="57"/>
      <c r="AA387" s="58"/>
    </row>
    <row r="388" spans="1:27" s="4" customFormat="1" x14ac:dyDescent="0.15">
      <c r="A388" s="3">
        <v>2011</v>
      </c>
      <c r="B388" s="4">
        <v>7</v>
      </c>
      <c r="C388" s="64">
        <v>1954</v>
      </c>
      <c r="D388" s="13">
        <v>22.5</v>
      </c>
      <c r="E388" s="14">
        <v>0.9</v>
      </c>
      <c r="F388" s="6">
        <v>9.74</v>
      </c>
      <c r="G388" s="11">
        <v>248.07</v>
      </c>
      <c r="H388" s="39">
        <v>1549</v>
      </c>
      <c r="I388" s="36">
        <v>23</v>
      </c>
      <c r="J388" s="36">
        <v>0.9</v>
      </c>
      <c r="K388" s="37">
        <v>10.06</v>
      </c>
      <c r="L388" s="42">
        <v>244.72</v>
      </c>
      <c r="M388" s="67">
        <v>405</v>
      </c>
      <c r="N388" s="70">
        <v>20</v>
      </c>
      <c r="O388" s="62">
        <v>0.7</v>
      </c>
      <c r="P388" s="72">
        <v>8.51</v>
      </c>
      <c r="Q388" s="66">
        <v>260.87</v>
      </c>
      <c r="R388" s="75"/>
      <c r="S388" s="57"/>
      <c r="T388" s="57"/>
      <c r="U388" s="57"/>
      <c r="V388" s="57"/>
      <c r="W388" s="75"/>
      <c r="X388" s="57"/>
      <c r="Y388" s="57"/>
      <c r="Z388" s="57"/>
      <c r="AA388" s="58"/>
    </row>
    <row r="389" spans="1:27" s="4" customFormat="1" x14ac:dyDescent="0.15">
      <c r="A389" s="3">
        <v>2011</v>
      </c>
      <c r="B389" s="4">
        <v>8</v>
      </c>
      <c r="C389" s="64">
        <v>1950</v>
      </c>
      <c r="D389" s="13">
        <v>21.2</v>
      </c>
      <c r="E389" s="14">
        <v>0.8</v>
      </c>
      <c r="F389" s="6">
        <v>9.76</v>
      </c>
      <c r="G389" s="11">
        <v>247.65</v>
      </c>
      <c r="H389" s="39">
        <v>1544</v>
      </c>
      <c r="I389" s="36">
        <v>21.7</v>
      </c>
      <c r="J389" s="36">
        <v>0.9</v>
      </c>
      <c r="K389" s="37">
        <v>10.1</v>
      </c>
      <c r="L389" s="42">
        <v>244.25</v>
      </c>
      <c r="M389" s="67">
        <v>406</v>
      </c>
      <c r="N389" s="70">
        <v>19.2</v>
      </c>
      <c r="O389" s="62">
        <v>0.6</v>
      </c>
      <c r="P389" s="72">
        <v>8.4600000000000009</v>
      </c>
      <c r="Q389" s="66">
        <v>260.57</v>
      </c>
      <c r="R389" s="75"/>
      <c r="S389" s="57"/>
      <c r="T389" s="57"/>
      <c r="U389" s="57"/>
      <c r="V389" s="57"/>
      <c r="W389" s="75"/>
      <c r="X389" s="57"/>
      <c r="Y389" s="57"/>
      <c r="Z389" s="57"/>
      <c r="AA389" s="58"/>
    </row>
    <row r="390" spans="1:27" s="4" customFormat="1" x14ac:dyDescent="0.15">
      <c r="A390" s="3">
        <v>2011</v>
      </c>
      <c r="B390" s="4">
        <v>9</v>
      </c>
      <c r="C390" s="64">
        <v>1944</v>
      </c>
      <c r="D390" s="13">
        <v>21.2</v>
      </c>
      <c r="E390" s="14">
        <v>0.8</v>
      </c>
      <c r="F390" s="6">
        <v>9.76</v>
      </c>
      <c r="G390" s="11">
        <v>246.84</v>
      </c>
      <c r="H390" s="39">
        <v>1541</v>
      </c>
      <c r="I390" s="36">
        <v>21.7</v>
      </c>
      <c r="J390" s="36">
        <v>0.9</v>
      </c>
      <c r="K390" s="37">
        <v>10.07</v>
      </c>
      <c r="L390" s="42">
        <v>243.08</v>
      </c>
      <c r="M390" s="67">
        <v>403</v>
      </c>
      <c r="N390" s="70">
        <v>18.600000000000001</v>
      </c>
      <c r="O390" s="62">
        <v>0.6</v>
      </c>
      <c r="P390" s="72">
        <v>8.59</v>
      </c>
      <c r="Q390" s="66">
        <v>261.20999999999998</v>
      </c>
      <c r="R390" s="75"/>
      <c r="S390" s="57"/>
      <c r="T390" s="57"/>
      <c r="U390" s="57"/>
      <c r="V390" s="57"/>
      <c r="W390" s="75"/>
      <c r="X390" s="57"/>
      <c r="Y390" s="57"/>
      <c r="Z390" s="57"/>
      <c r="AA390" s="58"/>
    </row>
    <row r="391" spans="1:27" s="4" customFormat="1" x14ac:dyDescent="0.15">
      <c r="A391" s="3">
        <v>2011</v>
      </c>
      <c r="B391" s="4">
        <v>10</v>
      </c>
      <c r="C391" s="64">
        <v>1945</v>
      </c>
      <c r="D391" s="13">
        <v>20.9</v>
      </c>
      <c r="E391" s="14">
        <v>0.8</v>
      </c>
      <c r="F391" s="6">
        <v>9.67</v>
      </c>
      <c r="G391" s="11">
        <v>246.34</v>
      </c>
      <c r="H391" s="39">
        <v>1539</v>
      </c>
      <c r="I391" s="36">
        <v>21.5</v>
      </c>
      <c r="J391" s="36">
        <v>0.9</v>
      </c>
      <c r="K391" s="37">
        <v>9.9499999999999993</v>
      </c>
      <c r="L391" s="42">
        <v>242.9</v>
      </c>
      <c r="M391" s="67">
        <v>406</v>
      </c>
      <c r="N391" s="70">
        <v>18.5</v>
      </c>
      <c r="O391" s="62">
        <v>0.6</v>
      </c>
      <c r="P391" s="72">
        <v>8.59</v>
      </c>
      <c r="Q391" s="66">
        <v>259.36</v>
      </c>
      <c r="R391" s="75"/>
      <c r="S391" s="57"/>
      <c r="T391" s="57"/>
      <c r="U391" s="57"/>
      <c r="V391" s="57"/>
      <c r="W391" s="75"/>
      <c r="X391" s="57"/>
      <c r="Y391" s="57"/>
      <c r="Z391" s="57"/>
      <c r="AA391" s="58"/>
    </row>
    <row r="392" spans="1:27" s="4" customFormat="1" x14ac:dyDescent="0.15">
      <c r="A392" s="3">
        <v>2011</v>
      </c>
      <c r="B392" s="4">
        <v>11</v>
      </c>
      <c r="C392" s="64">
        <v>1945</v>
      </c>
      <c r="D392" s="13">
        <v>20.3</v>
      </c>
      <c r="E392" s="14">
        <v>0.8</v>
      </c>
      <c r="F392" s="6">
        <v>9.66</v>
      </c>
      <c r="G392" s="11">
        <v>246.19</v>
      </c>
      <c r="H392" s="39">
        <v>1539</v>
      </c>
      <c r="I392" s="36">
        <v>20.9</v>
      </c>
      <c r="J392" s="36">
        <v>0.9</v>
      </c>
      <c r="K392" s="37">
        <v>9.9499999999999993</v>
      </c>
      <c r="L392" s="42">
        <v>242.77</v>
      </c>
      <c r="M392" s="67">
        <v>406</v>
      </c>
      <c r="N392" s="70">
        <v>18</v>
      </c>
      <c r="O392" s="62">
        <v>0.6</v>
      </c>
      <c r="P392" s="72">
        <v>8.58</v>
      </c>
      <c r="Q392" s="66">
        <v>259.19</v>
      </c>
      <c r="R392" s="75"/>
      <c r="S392" s="57"/>
      <c r="T392" s="57"/>
      <c r="U392" s="57"/>
      <c r="V392" s="57"/>
      <c r="W392" s="75"/>
      <c r="X392" s="57"/>
      <c r="Y392" s="57"/>
      <c r="Z392" s="57"/>
      <c r="AA392" s="58"/>
    </row>
    <row r="393" spans="1:27" s="4" customFormat="1" x14ac:dyDescent="0.15">
      <c r="A393" s="3">
        <v>2011</v>
      </c>
      <c r="B393" s="4">
        <v>12</v>
      </c>
      <c r="C393" s="64">
        <v>1943</v>
      </c>
      <c r="D393" s="13">
        <v>20.6</v>
      </c>
      <c r="E393" s="14">
        <v>0.8</v>
      </c>
      <c r="F393" s="6">
        <v>9.6300000000000008</v>
      </c>
      <c r="G393" s="11">
        <v>245.95</v>
      </c>
      <c r="H393" s="39">
        <v>1544</v>
      </c>
      <c r="I393" s="36">
        <v>21</v>
      </c>
      <c r="J393" s="36">
        <v>0.9</v>
      </c>
      <c r="K393" s="37">
        <v>9.94</v>
      </c>
      <c r="L393" s="42">
        <v>242.43</v>
      </c>
      <c r="M393" s="67">
        <v>399</v>
      </c>
      <c r="N393" s="70">
        <v>18.8</v>
      </c>
      <c r="O393" s="62">
        <v>0.6</v>
      </c>
      <c r="P393" s="73">
        <v>8.4</v>
      </c>
      <c r="Q393" s="66">
        <v>259.55</v>
      </c>
      <c r="R393" s="75"/>
      <c r="S393" s="57"/>
      <c r="T393" s="57"/>
      <c r="U393" s="57"/>
      <c r="V393" s="57"/>
      <c r="W393" s="75"/>
      <c r="X393" s="57"/>
      <c r="Y393" s="57"/>
      <c r="Z393" s="57"/>
      <c r="AA393" s="58"/>
    </row>
    <row r="394" spans="1:27" s="4" customFormat="1" x14ac:dyDescent="0.15">
      <c r="A394" s="3">
        <v>2012</v>
      </c>
      <c r="B394" s="4">
        <v>1</v>
      </c>
      <c r="C394" s="64">
        <v>1950</v>
      </c>
      <c r="D394" s="13">
        <v>21.4</v>
      </c>
      <c r="E394" s="14">
        <v>0.8</v>
      </c>
      <c r="F394" s="6">
        <v>9.68</v>
      </c>
      <c r="G394" s="11">
        <v>245.08</v>
      </c>
      <c r="H394" s="39">
        <v>1547</v>
      </c>
      <c r="I394" s="36">
        <v>21.8</v>
      </c>
      <c r="J394" s="36">
        <v>0.9</v>
      </c>
      <c r="K394" s="37">
        <v>9.98</v>
      </c>
      <c r="L394" s="42">
        <v>241.89</v>
      </c>
      <c r="M394" s="67">
        <v>403</v>
      </c>
      <c r="N394" s="70">
        <v>19.3</v>
      </c>
      <c r="O394" s="62">
        <v>0.6</v>
      </c>
      <c r="P394" s="73">
        <v>8.5399999999999991</v>
      </c>
      <c r="Q394" s="66">
        <v>257.32</v>
      </c>
      <c r="R394" s="75"/>
      <c r="S394" s="57"/>
      <c r="T394" s="57"/>
      <c r="U394" s="57"/>
      <c r="V394" s="57"/>
      <c r="W394" s="75"/>
      <c r="X394" s="57"/>
      <c r="Y394" s="57"/>
      <c r="Z394" s="57"/>
      <c r="AA394" s="58"/>
    </row>
    <row r="395" spans="1:27" s="4" customFormat="1" x14ac:dyDescent="0.15">
      <c r="A395" s="3">
        <v>2012</v>
      </c>
      <c r="B395" s="4">
        <v>2</v>
      </c>
      <c r="C395" s="64">
        <v>1950</v>
      </c>
      <c r="D395" s="13">
        <v>22.9</v>
      </c>
      <c r="E395" s="14">
        <v>0.9</v>
      </c>
      <c r="F395" s="6">
        <v>9.68</v>
      </c>
      <c r="G395" s="11">
        <v>245.11</v>
      </c>
      <c r="H395" s="39">
        <v>1546</v>
      </c>
      <c r="I395" s="36">
        <v>23.3</v>
      </c>
      <c r="J395" s="36">
        <v>1</v>
      </c>
      <c r="K395" s="37">
        <v>10.02</v>
      </c>
      <c r="L395" s="42">
        <v>242</v>
      </c>
      <c r="M395" s="67">
        <v>404</v>
      </c>
      <c r="N395" s="70">
        <v>21.1</v>
      </c>
      <c r="O395" s="62">
        <v>0.7</v>
      </c>
      <c r="P395" s="73">
        <v>8.4</v>
      </c>
      <c r="Q395" s="66">
        <v>257.02999999999997</v>
      </c>
      <c r="R395" s="75"/>
      <c r="S395" s="57"/>
      <c r="T395" s="57"/>
      <c r="U395" s="57"/>
      <c r="V395" s="57"/>
      <c r="W395" s="75"/>
      <c r="X395" s="57"/>
      <c r="Y395" s="57"/>
      <c r="Z395" s="57"/>
      <c r="AA395" s="58"/>
    </row>
    <row r="396" spans="1:27" s="4" customFormat="1" x14ac:dyDescent="0.15">
      <c r="A396" s="3">
        <v>2012</v>
      </c>
      <c r="B396" s="4">
        <v>3</v>
      </c>
      <c r="C396" s="64">
        <v>1940</v>
      </c>
      <c r="D396" s="13">
        <v>23.6</v>
      </c>
      <c r="E396" s="14">
        <v>0.9</v>
      </c>
      <c r="F396" s="6">
        <v>9.6</v>
      </c>
      <c r="G396" s="11">
        <v>244.3</v>
      </c>
      <c r="H396" s="39">
        <v>1544</v>
      </c>
      <c r="I396" s="36">
        <v>23.9</v>
      </c>
      <c r="J396" s="36">
        <v>1</v>
      </c>
      <c r="K396" s="37">
        <v>10.029999999999999</v>
      </c>
      <c r="L396" s="42">
        <v>241.42</v>
      </c>
      <c r="M396" s="67">
        <v>396</v>
      </c>
      <c r="N396" s="70">
        <v>22.5</v>
      </c>
      <c r="O396" s="62">
        <v>0.7</v>
      </c>
      <c r="P396" s="73">
        <v>7.92</v>
      </c>
      <c r="Q396" s="66">
        <v>255.55</v>
      </c>
      <c r="R396" s="75"/>
      <c r="S396" s="57"/>
      <c r="T396" s="57"/>
      <c r="U396" s="57"/>
      <c r="V396" s="57"/>
      <c r="W396" s="75"/>
      <c r="X396" s="57"/>
      <c r="Y396" s="57"/>
      <c r="Z396" s="57"/>
      <c r="AA396" s="58"/>
    </row>
    <row r="397" spans="1:27" s="4" customFormat="1" x14ac:dyDescent="0.15">
      <c r="A397" s="3">
        <v>2012</v>
      </c>
      <c r="B397" s="4">
        <v>4</v>
      </c>
      <c r="C397" s="64">
        <v>1941</v>
      </c>
      <c r="D397" s="13">
        <v>22.8</v>
      </c>
      <c r="E397" s="14">
        <v>0.9</v>
      </c>
      <c r="F397" s="6">
        <v>9.5</v>
      </c>
      <c r="G397" s="11">
        <v>243.8</v>
      </c>
      <c r="H397" s="39">
        <v>1541</v>
      </c>
      <c r="I397" s="36">
        <v>22.8</v>
      </c>
      <c r="J397" s="36">
        <v>0.9</v>
      </c>
      <c r="K397" s="37">
        <v>10.01</v>
      </c>
      <c r="L397" s="42">
        <v>241.62</v>
      </c>
      <c r="M397" s="67">
        <v>400</v>
      </c>
      <c r="N397" s="70">
        <v>23.1</v>
      </c>
      <c r="O397" s="62">
        <v>0.7</v>
      </c>
      <c r="P397" s="73">
        <v>7.51</v>
      </c>
      <c r="Q397" s="66">
        <v>252.2</v>
      </c>
      <c r="R397" s="75"/>
      <c r="S397" s="57"/>
      <c r="T397" s="57"/>
      <c r="U397" s="57"/>
      <c r="V397" s="57"/>
      <c r="W397" s="75"/>
      <c r="X397" s="57"/>
      <c r="Y397" s="57"/>
      <c r="Z397" s="57"/>
      <c r="AA397" s="58"/>
    </row>
    <row r="398" spans="1:27" s="4" customFormat="1" x14ac:dyDescent="0.15">
      <c r="A398" s="3">
        <v>2012</v>
      </c>
      <c r="B398" s="4">
        <v>5</v>
      </c>
      <c r="C398" s="64">
        <v>1934</v>
      </c>
      <c r="D398" s="13">
        <v>20.7</v>
      </c>
      <c r="E398" s="14">
        <v>0.8</v>
      </c>
      <c r="F398" s="6">
        <v>9.4</v>
      </c>
      <c r="G398" s="11">
        <v>243.9</v>
      </c>
      <c r="H398" s="39">
        <v>1540</v>
      </c>
      <c r="I398" s="36">
        <v>20.3</v>
      </c>
      <c r="J398" s="36">
        <v>0.8</v>
      </c>
      <c r="K398" s="37">
        <v>10.039999999999999</v>
      </c>
      <c r="L398" s="42">
        <v>241.71</v>
      </c>
      <c r="M398" s="67">
        <v>394</v>
      </c>
      <c r="N398" s="70">
        <v>23</v>
      </c>
      <c r="O398" s="62">
        <v>0.6</v>
      </c>
      <c r="P398" s="73">
        <v>6.9</v>
      </c>
      <c r="Q398" s="66">
        <v>252.48</v>
      </c>
      <c r="R398" s="75"/>
      <c r="S398" s="57"/>
      <c r="T398" s="57"/>
      <c r="U398" s="57"/>
      <c r="V398" s="57"/>
      <c r="W398" s="75"/>
      <c r="X398" s="57"/>
      <c r="Y398" s="57"/>
      <c r="Z398" s="57"/>
      <c r="AA398" s="58"/>
    </row>
    <row r="399" spans="1:27" s="4" customFormat="1" x14ac:dyDescent="0.15">
      <c r="A399" s="3">
        <v>2012</v>
      </c>
      <c r="B399" s="4">
        <v>6</v>
      </c>
      <c r="C399" s="64">
        <v>1940</v>
      </c>
      <c r="D399" s="13">
        <v>23.8</v>
      </c>
      <c r="E399" s="14">
        <v>0.8</v>
      </c>
      <c r="F399" s="6">
        <v>8.6300000000000008</v>
      </c>
      <c r="G399" s="11">
        <v>247.95</v>
      </c>
      <c r="H399" s="39">
        <v>1538</v>
      </c>
      <c r="I399" s="36">
        <v>23.3</v>
      </c>
      <c r="J399" s="36">
        <v>0.9</v>
      </c>
      <c r="K399" s="37">
        <v>9.3000000000000007</v>
      </c>
      <c r="L399" s="42">
        <v>246.39</v>
      </c>
      <c r="M399" s="67">
        <v>402</v>
      </c>
      <c r="N399" s="70">
        <v>26.7</v>
      </c>
      <c r="O399" s="62">
        <v>0.6</v>
      </c>
      <c r="P399" s="73">
        <v>6.03</v>
      </c>
      <c r="Q399" s="66">
        <v>253.92</v>
      </c>
      <c r="R399" s="75"/>
      <c r="S399" s="57"/>
      <c r="T399" s="57"/>
      <c r="U399" s="57"/>
      <c r="V399" s="57"/>
      <c r="W399" s="75"/>
      <c r="X399" s="57"/>
      <c r="Y399" s="57"/>
      <c r="Z399" s="57"/>
      <c r="AA399" s="58"/>
    </row>
    <row r="400" spans="1:27" s="4" customFormat="1" x14ac:dyDescent="0.15">
      <c r="A400" s="3">
        <v>2012</v>
      </c>
      <c r="B400" s="4">
        <v>7</v>
      </c>
      <c r="C400" s="64">
        <v>1940</v>
      </c>
      <c r="D400" s="13">
        <v>22.9</v>
      </c>
      <c r="E400" s="14">
        <v>0.8</v>
      </c>
      <c r="F400" s="6">
        <v>8.57</v>
      </c>
      <c r="G400" s="11">
        <v>246.17</v>
      </c>
      <c r="H400" s="39">
        <v>1539</v>
      </c>
      <c r="I400" s="36">
        <v>22.4</v>
      </c>
      <c r="J400" s="36">
        <v>0.8</v>
      </c>
      <c r="K400" s="37">
        <v>9.25</v>
      </c>
      <c r="L400" s="42">
        <v>244.71</v>
      </c>
      <c r="M400" s="67">
        <v>401</v>
      </c>
      <c r="N400" s="70">
        <v>26.3</v>
      </c>
      <c r="O400" s="62">
        <v>0.6</v>
      </c>
      <c r="P400" s="73">
        <v>5.94</v>
      </c>
      <c r="Q400" s="66">
        <v>251.76</v>
      </c>
      <c r="R400" s="75"/>
      <c r="S400" s="57"/>
      <c r="T400" s="57"/>
      <c r="U400" s="57"/>
      <c r="V400" s="57"/>
      <c r="W400" s="75"/>
      <c r="X400" s="57"/>
      <c r="Y400" s="57"/>
      <c r="Z400" s="57"/>
      <c r="AA400" s="58"/>
    </row>
    <row r="401" spans="1:27" s="4" customFormat="1" x14ac:dyDescent="0.15">
      <c r="A401" s="3">
        <v>2012</v>
      </c>
      <c r="B401" s="4">
        <v>8</v>
      </c>
      <c r="C401" s="64">
        <v>1941</v>
      </c>
      <c r="D401" s="13">
        <v>22.8</v>
      </c>
      <c r="E401" s="14">
        <v>0.8</v>
      </c>
      <c r="F401" s="6">
        <v>8.58</v>
      </c>
      <c r="G401" s="11">
        <v>246.14</v>
      </c>
      <c r="H401" s="39">
        <v>1541</v>
      </c>
      <c r="I401" s="36">
        <v>22.2</v>
      </c>
      <c r="J401" s="36">
        <v>0.8</v>
      </c>
      <c r="K401" s="37">
        <v>9.2799999999999994</v>
      </c>
      <c r="L401" s="42">
        <v>244.61</v>
      </c>
      <c r="M401" s="67">
        <v>400</v>
      </c>
      <c r="N401" s="70">
        <v>26.5</v>
      </c>
      <c r="O401" s="62">
        <v>0.6</v>
      </c>
      <c r="P401" s="73">
        <v>5.89</v>
      </c>
      <c r="Q401" s="66">
        <v>252.01</v>
      </c>
      <c r="R401" s="75"/>
      <c r="S401" s="57"/>
      <c r="T401" s="57"/>
      <c r="U401" s="57"/>
      <c r="V401" s="57"/>
      <c r="W401" s="75"/>
      <c r="X401" s="57"/>
      <c r="Y401" s="57"/>
      <c r="Z401" s="57"/>
      <c r="AA401" s="58"/>
    </row>
    <row r="402" spans="1:27" s="4" customFormat="1" x14ac:dyDescent="0.15">
      <c r="A402" s="3">
        <v>2012</v>
      </c>
      <c r="B402" s="4">
        <v>9</v>
      </c>
      <c r="C402" s="64">
        <v>1931</v>
      </c>
      <c r="D402" s="13">
        <v>22.7</v>
      </c>
      <c r="E402" s="14">
        <v>0.8</v>
      </c>
      <c r="F402" s="6">
        <v>8.66</v>
      </c>
      <c r="G402" s="11">
        <v>246.34</v>
      </c>
      <c r="H402" s="39">
        <v>1534</v>
      </c>
      <c r="I402" s="36">
        <v>22.2</v>
      </c>
      <c r="J402" s="36">
        <v>0.9</v>
      </c>
      <c r="K402" s="37">
        <v>9.3699999999999992</v>
      </c>
      <c r="L402" s="42">
        <v>244.63</v>
      </c>
      <c r="M402" s="67">
        <v>397</v>
      </c>
      <c r="N402" s="70">
        <v>25.9</v>
      </c>
      <c r="O402" s="62">
        <v>0.6</v>
      </c>
      <c r="P402" s="73">
        <v>5.94</v>
      </c>
      <c r="Q402" s="66">
        <v>252.98</v>
      </c>
      <c r="R402" s="75"/>
      <c r="S402" s="57"/>
      <c r="T402" s="57"/>
      <c r="U402" s="57"/>
      <c r="V402" s="57"/>
      <c r="W402" s="75"/>
      <c r="X402" s="57"/>
      <c r="Y402" s="57"/>
      <c r="Z402" s="57"/>
      <c r="AA402" s="58"/>
    </row>
    <row r="403" spans="1:27" s="4" customFormat="1" x14ac:dyDescent="0.15">
      <c r="A403" s="3">
        <v>2012</v>
      </c>
      <c r="B403" s="4">
        <v>10</v>
      </c>
      <c r="C403" s="64">
        <v>1934</v>
      </c>
      <c r="D403" s="13">
        <v>22.6</v>
      </c>
      <c r="E403" s="14">
        <v>0.8</v>
      </c>
      <c r="F403" s="6">
        <v>8.7100000000000009</v>
      </c>
      <c r="G403" s="11">
        <v>245.93</v>
      </c>
      <c r="H403" s="39">
        <v>1539</v>
      </c>
      <c r="I403" s="36">
        <v>22.1</v>
      </c>
      <c r="J403" s="36">
        <v>0.9</v>
      </c>
      <c r="K403" s="37">
        <v>9.44</v>
      </c>
      <c r="L403" s="42">
        <v>244.24</v>
      </c>
      <c r="M403" s="67">
        <v>395</v>
      </c>
      <c r="N403" s="70">
        <v>26.1</v>
      </c>
      <c r="O403" s="62">
        <v>0.6</v>
      </c>
      <c r="P403" s="73">
        <v>5.88</v>
      </c>
      <c r="Q403" s="66">
        <v>252.49</v>
      </c>
      <c r="R403" s="75"/>
      <c r="S403" s="57"/>
      <c r="T403" s="57"/>
      <c r="U403" s="57"/>
      <c r="V403" s="57"/>
      <c r="W403" s="75"/>
      <c r="X403" s="57"/>
      <c r="Y403" s="57"/>
      <c r="Z403" s="57"/>
      <c r="AA403" s="58"/>
    </row>
    <row r="404" spans="1:27" s="4" customFormat="1" x14ac:dyDescent="0.15">
      <c r="A404" s="3">
        <v>2012</v>
      </c>
      <c r="B404" s="4">
        <v>11</v>
      </c>
      <c r="C404" s="64">
        <v>1936</v>
      </c>
      <c r="D404" s="13">
        <v>23.5</v>
      </c>
      <c r="E404" s="14">
        <v>0.8</v>
      </c>
      <c r="F404" s="6">
        <v>8.69</v>
      </c>
      <c r="G404" s="11">
        <v>244.77</v>
      </c>
      <c r="H404" s="39">
        <v>1544</v>
      </c>
      <c r="I404" s="36">
        <v>23</v>
      </c>
      <c r="J404" s="36">
        <v>0.9</v>
      </c>
      <c r="K404" s="37">
        <v>9.42</v>
      </c>
      <c r="L404" s="42">
        <v>243.35</v>
      </c>
      <c r="M404" s="67">
        <v>392</v>
      </c>
      <c r="N404" s="70">
        <v>26.8</v>
      </c>
      <c r="O404" s="62">
        <v>0.6</v>
      </c>
      <c r="P404" s="73">
        <v>5.8</v>
      </c>
      <c r="Q404" s="66">
        <v>250.38</v>
      </c>
      <c r="R404" s="75"/>
      <c r="S404" s="57"/>
      <c r="T404" s="57"/>
      <c r="U404" s="57"/>
      <c r="V404" s="57"/>
      <c r="W404" s="75"/>
      <c r="X404" s="57"/>
      <c r="Y404" s="57"/>
      <c r="Z404" s="57"/>
      <c r="AA404" s="58"/>
    </row>
    <row r="405" spans="1:27" s="4" customFormat="1" x14ac:dyDescent="0.15">
      <c r="A405" s="3">
        <v>2012</v>
      </c>
      <c r="B405" s="4">
        <v>12</v>
      </c>
      <c r="C405" s="64">
        <v>1935</v>
      </c>
      <c r="D405" s="13">
        <v>25</v>
      </c>
      <c r="E405" s="14">
        <v>0.9</v>
      </c>
      <c r="F405" s="6">
        <v>8.8000000000000007</v>
      </c>
      <c r="G405" s="11">
        <v>244.44</v>
      </c>
      <c r="H405" s="39">
        <v>1547</v>
      </c>
      <c r="I405" s="36">
        <v>24.9</v>
      </c>
      <c r="J405" s="36">
        <v>1</v>
      </c>
      <c r="K405" s="37">
        <v>9.41</v>
      </c>
      <c r="L405" s="42">
        <v>242.94</v>
      </c>
      <c r="M405" s="67">
        <v>388</v>
      </c>
      <c r="N405" s="70">
        <v>26</v>
      </c>
      <c r="O405" s="62">
        <v>0.7</v>
      </c>
      <c r="P405" s="73">
        <v>6.39</v>
      </c>
      <c r="Q405" s="66">
        <v>250.46</v>
      </c>
      <c r="R405" s="75"/>
      <c r="S405" s="57"/>
      <c r="T405" s="57"/>
      <c r="U405" s="57"/>
      <c r="V405" s="57"/>
      <c r="W405" s="75"/>
      <c r="X405" s="57"/>
      <c r="Y405" s="57"/>
      <c r="Z405" s="57"/>
      <c r="AA405" s="58"/>
    </row>
    <row r="406" spans="1:27" s="4" customFormat="1" x14ac:dyDescent="0.15">
      <c r="A406" s="3">
        <v>2013</v>
      </c>
      <c r="B406" s="4">
        <v>1</v>
      </c>
      <c r="C406" s="64"/>
      <c r="D406" s="13"/>
      <c r="E406" s="14"/>
      <c r="F406" s="6"/>
      <c r="G406" s="11"/>
      <c r="H406" s="39">
        <v>1549</v>
      </c>
      <c r="I406" s="36">
        <v>26.8</v>
      </c>
      <c r="J406" s="36">
        <v>1</v>
      </c>
      <c r="K406" s="37">
        <v>9.4499999999999993</v>
      </c>
      <c r="L406" s="42">
        <v>242.71</v>
      </c>
      <c r="M406" s="67">
        <v>394</v>
      </c>
      <c r="N406" s="70">
        <v>27.1</v>
      </c>
      <c r="O406" s="62">
        <v>0.7</v>
      </c>
      <c r="P406" s="73">
        <v>6.56</v>
      </c>
      <c r="Q406" s="66">
        <v>247.34</v>
      </c>
      <c r="R406" s="67">
        <v>171</v>
      </c>
      <c r="S406" s="77">
        <v>162.6</v>
      </c>
      <c r="T406" s="76">
        <v>2.6</v>
      </c>
      <c r="U406" s="85">
        <v>0.64</v>
      </c>
      <c r="V406" s="69">
        <v>40.21</v>
      </c>
      <c r="W406" s="75"/>
      <c r="X406" s="57"/>
      <c r="Y406" s="57"/>
      <c r="Z406" s="57"/>
      <c r="AA406" s="58"/>
    </row>
    <row r="407" spans="1:27" s="4" customFormat="1" x14ac:dyDescent="0.15">
      <c r="A407" s="3">
        <v>2013</v>
      </c>
      <c r="B407" s="4">
        <v>2</v>
      </c>
      <c r="C407" s="64"/>
      <c r="D407" s="13"/>
      <c r="E407" s="14"/>
      <c r="F407" s="6"/>
      <c r="G407" s="11"/>
      <c r="H407" s="39">
        <v>1550</v>
      </c>
      <c r="I407" s="36">
        <v>27.9</v>
      </c>
      <c r="J407" s="36">
        <v>1.1000000000000001</v>
      </c>
      <c r="K407" s="41">
        <v>9.3800000000000008</v>
      </c>
      <c r="L407" s="60">
        <v>242.31</v>
      </c>
      <c r="M407" s="82">
        <v>392</v>
      </c>
      <c r="N407" s="70">
        <v>27.7</v>
      </c>
      <c r="O407" s="62">
        <v>0.7</v>
      </c>
      <c r="P407" s="69">
        <v>6.52</v>
      </c>
      <c r="Q407" s="74">
        <v>246.91</v>
      </c>
      <c r="R407" s="67">
        <v>170</v>
      </c>
      <c r="S407" s="77">
        <v>165.8</v>
      </c>
      <c r="T407" s="76">
        <v>2.6</v>
      </c>
      <c r="U407" s="85">
        <v>0.64</v>
      </c>
      <c r="V407" s="69">
        <v>40.159999999999997</v>
      </c>
      <c r="W407" s="75"/>
      <c r="X407" s="57"/>
      <c r="Y407" s="57"/>
      <c r="Z407" s="57"/>
      <c r="AA407" s="58"/>
    </row>
    <row r="408" spans="1:27" s="4" customFormat="1" x14ac:dyDescent="0.15">
      <c r="A408" s="3">
        <v>2013</v>
      </c>
      <c r="B408" s="4">
        <v>3</v>
      </c>
      <c r="C408" s="64"/>
      <c r="D408" s="13"/>
      <c r="E408" s="14"/>
      <c r="F408" s="6"/>
      <c r="G408" s="11"/>
      <c r="H408" s="39">
        <v>1567</v>
      </c>
      <c r="I408" s="36">
        <v>29.8</v>
      </c>
      <c r="J408" s="36">
        <v>1.2</v>
      </c>
      <c r="K408" s="37">
        <v>9.35</v>
      </c>
      <c r="L408" s="42">
        <v>240.89</v>
      </c>
      <c r="M408" s="82">
        <v>384</v>
      </c>
      <c r="N408" s="70">
        <v>28.4</v>
      </c>
      <c r="O408" s="62">
        <v>0.8</v>
      </c>
      <c r="P408" s="73">
        <v>6.67</v>
      </c>
      <c r="Q408" s="66">
        <v>249.5</v>
      </c>
      <c r="R408" s="67">
        <v>169</v>
      </c>
      <c r="S408" s="77">
        <v>252.4</v>
      </c>
      <c r="T408" s="76">
        <v>2.9</v>
      </c>
      <c r="U408" s="85">
        <v>0.45</v>
      </c>
      <c r="V408" s="69">
        <v>39.75</v>
      </c>
      <c r="W408" s="75"/>
      <c r="X408" s="57"/>
      <c r="Y408" s="57"/>
      <c r="Z408" s="57"/>
      <c r="AA408" s="58"/>
    </row>
    <row r="409" spans="1:27" s="4" customFormat="1" x14ac:dyDescent="0.15">
      <c r="A409" s="3">
        <v>2013</v>
      </c>
      <c r="B409" s="4">
        <v>4</v>
      </c>
      <c r="C409" s="64"/>
      <c r="D409" s="13"/>
      <c r="E409" s="14"/>
      <c r="F409" s="6"/>
      <c r="G409" s="11"/>
      <c r="H409" s="39">
        <v>1561</v>
      </c>
      <c r="I409" s="36">
        <v>32.4</v>
      </c>
      <c r="J409" s="36">
        <v>1.3</v>
      </c>
      <c r="K409" s="37">
        <v>9.43</v>
      </c>
      <c r="L409" s="42">
        <v>240.21</v>
      </c>
      <c r="M409" s="67">
        <v>387</v>
      </c>
      <c r="N409" s="70">
        <v>29</v>
      </c>
      <c r="O409" s="62">
        <v>0.8</v>
      </c>
      <c r="P409" s="73">
        <v>6.92</v>
      </c>
      <c r="Q409" s="66">
        <v>242.18</v>
      </c>
      <c r="R409" s="67">
        <v>173</v>
      </c>
      <c r="S409" s="77">
        <v>312.3</v>
      </c>
      <c r="T409" s="76">
        <v>4.2</v>
      </c>
      <c r="U409" s="85">
        <v>0.53</v>
      </c>
      <c r="V409" s="69">
        <v>39.43</v>
      </c>
      <c r="W409" s="75"/>
      <c r="X409" s="57"/>
      <c r="Y409" s="57"/>
      <c r="Z409" s="57"/>
      <c r="AA409" s="58"/>
    </row>
    <row r="410" spans="1:27" s="4" customFormat="1" x14ac:dyDescent="0.15">
      <c r="A410" s="3">
        <v>2013</v>
      </c>
      <c r="B410" s="4">
        <v>5</v>
      </c>
      <c r="C410" s="64"/>
      <c r="D410" s="13"/>
      <c r="E410" s="14"/>
      <c r="F410" s="6"/>
      <c r="G410" s="11"/>
      <c r="H410" s="39">
        <v>1559</v>
      </c>
      <c r="I410" s="36">
        <v>31.1</v>
      </c>
      <c r="J410" s="36">
        <v>1.2</v>
      </c>
      <c r="K410" s="37">
        <v>9.4600000000000009</v>
      </c>
      <c r="L410" s="42">
        <v>240.68</v>
      </c>
      <c r="M410" s="67">
        <v>387</v>
      </c>
      <c r="N410" s="70">
        <v>28.8</v>
      </c>
      <c r="O410" s="62">
        <v>0.8</v>
      </c>
      <c r="P410" s="73">
        <v>6.91</v>
      </c>
      <c r="Q410" s="66">
        <v>241.96</v>
      </c>
      <c r="R410" s="67">
        <v>171</v>
      </c>
      <c r="S410" s="77">
        <v>248.7</v>
      </c>
      <c r="T410" s="76">
        <v>4.4000000000000004</v>
      </c>
      <c r="U410" s="85">
        <v>0.68</v>
      </c>
      <c r="V410" s="69">
        <v>38.770000000000003</v>
      </c>
      <c r="W410" s="75"/>
      <c r="X410" s="57"/>
      <c r="Y410" s="57"/>
      <c r="Z410" s="57"/>
      <c r="AA410" s="58"/>
    </row>
    <row r="411" spans="1:27" s="4" customFormat="1" x14ac:dyDescent="0.15">
      <c r="A411" s="3">
        <v>2013</v>
      </c>
      <c r="B411" s="4">
        <v>6</v>
      </c>
      <c r="C411" s="64"/>
      <c r="D411" s="13"/>
      <c r="E411" s="14"/>
      <c r="F411" s="6"/>
      <c r="G411" s="11"/>
      <c r="H411" s="39">
        <v>1573</v>
      </c>
      <c r="I411" s="36">
        <v>28.2</v>
      </c>
      <c r="J411" s="36">
        <v>1.2</v>
      </c>
      <c r="K411" s="37">
        <v>10.24</v>
      </c>
      <c r="L411" s="42">
        <v>249.77</v>
      </c>
      <c r="M411" s="67">
        <v>382</v>
      </c>
      <c r="N411" s="70">
        <v>22.5</v>
      </c>
      <c r="O411" s="62">
        <v>0.7</v>
      </c>
      <c r="P411" s="73">
        <v>8.34</v>
      </c>
      <c r="Q411" s="66">
        <v>251.57</v>
      </c>
      <c r="R411" s="67">
        <v>172</v>
      </c>
      <c r="S411" s="77">
        <v>86.3</v>
      </c>
      <c r="T411" s="76">
        <v>3</v>
      </c>
      <c r="U411" s="85">
        <v>1.36</v>
      </c>
      <c r="V411" s="69">
        <v>38.86</v>
      </c>
      <c r="W411" s="75"/>
      <c r="X411" s="57"/>
      <c r="Y411" s="57"/>
      <c r="Z411" s="57"/>
      <c r="AA411" s="58"/>
    </row>
    <row r="412" spans="1:27" s="4" customFormat="1" x14ac:dyDescent="0.15">
      <c r="A412" s="3">
        <v>2013</v>
      </c>
      <c r="B412" s="4">
        <v>7</v>
      </c>
      <c r="C412" s="64"/>
      <c r="D412" s="13"/>
      <c r="E412" s="14"/>
      <c r="F412" s="6"/>
      <c r="G412" s="11"/>
      <c r="H412" s="39">
        <v>1575</v>
      </c>
      <c r="I412" s="36">
        <v>28.1</v>
      </c>
      <c r="J412" s="36">
        <v>1.2</v>
      </c>
      <c r="K412" s="37">
        <v>10.35</v>
      </c>
      <c r="L412" s="42">
        <v>249.33</v>
      </c>
      <c r="M412" s="67">
        <v>381</v>
      </c>
      <c r="N412" s="70">
        <v>23.5</v>
      </c>
      <c r="O412" s="62">
        <v>0.8</v>
      </c>
      <c r="P412" s="73">
        <v>8.32</v>
      </c>
      <c r="Q412" s="66">
        <v>252.17</v>
      </c>
      <c r="R412" s="67">
        <v>171</v>
      </c>
      <c r="S412" s="77">
        <v>120.8</v>
      </c>
      <c r="T412" s="76">
        <v>3.5</v>
      </c>
      <c r="U412" s="85">
        <v>1.1299999999999999</v>
      </c>
      <c r="V412" s="69">
        <v>38.43</v>
      </c>
      <c r="W412" s="75"/>
      <c r="X412" s="57"/>
      <c r="Y412" s="57"/>
      <c r="Z412" s="57"/>
      <c r="AA412" s="58"/>
    </row>
    <row r="413" spans="1:27" s="4" customFormat="1" x14ac:dyDescent="0.15">
      <c r="A413" s="3">
        <v>2013</v>
      </c>
      <c r="B413" s="4">
        <v>8</v>
      </c>
      <c r="C413" s="64"/>
      <c r="D413" s="13"/>
      <c r="E413" s="14"/>
      <c r="F413" s="6"/>
      <c r="G413" s="11"/>
      <c r="H413" s="39">
        <v>1613</v>
      </c>
      <c r="I413" s="36">
        <v>27.3</v>
      </c>
      <c r="J413" s="36">
        <v>1.1000000000000001</v>
      </c>
      <c r="K413" s="37">
        <v>10.4</v>
      </c>
      <c r="L413" s="42">
        <v>248.89</v>
      </c>
      <c r="M413" s="67">
        <v>523</v>
      </c>
      <c r="N413" s="70">
        <v>22.4</v>
      </c>
      <c r="O413" s="62">
        <v>0.7</v>
      </c>
      <c r="P413" s="73">
        <v>8.82</v>
      </c>
      <c r="Q413" s="66">
        <v>279.61</v>
      </c>
      <c r="R413" s="67">
        <v>173</v>
      </c>
      <c r="S413" s="77">
        <v>111</v>
      </c>
      <c r="T413" s="76">
        <v>3.2</v>
      </c>
      <c r="U413" s="85">
        <v>1.1100000000000001</v>
      </c>
      <c r="V413" s="69">
        <v>37.99</v>
      </c>
      <c r="W413" s="75"/>
      <c r="X413" s="57"/>
      <c r="Y413" s="57"/>
      <c r="Z413" s="57"/>
      <c r="AA413" s="58"/>
    </row>
    <row r="414" spans="1:27" s="4" customFormat="1" x14ac:dyDescent="0.15">
      <c r="A414" s="3">
        <v>2013</v>
      </c>
      <c r="B414" s="4">
        <v>9</v>
      </c>
      <c r="C414" s="64"/>
      <c r="D414" s="13"/>
      <c r="E414" s="14"/>
      <c r="F414" s="6"/>
      <c r="G414" s="11"/>
      <c r="H414" s="39">
        <v>1609</v>
      </c>
      <c r="I414" s="36">
        <v>29.8</v>
      </c>
      <c r="J414" s="36">
        <v>1.2</v>
      </c>
      <c r="K414" s="41">
        <v>10.23</v>
      </c>
      <c r="L414" s="37">
        <v>247.11</v>
      </c>
      <c r="M414" s="67">
        <v>519</v>
      </c>
      <c r="N414" s="70">
        <v>24.1</v>
      </c>
      <c r="O414" s="62">
        <v>0.8</v>
      </c>
      <c r="P414" s="69">
        <v>8.74</v>
      </c>
      <c r="Q414" s="73">
        <v>277.79000000000002</v>
      </c>
      <c r="R414" s="67">
        <v>170</v>
      </c>
      <c r="S414" s="77">
        <v>172.8</v>
      </c>
      <c r="T414" s="76">
        <v>4</v>
      </c>
      <c r="U414" s="85">
        <v>0.83</v>
      </c>
      <c r="V414" s="69">
        <v>36.19</v>
      </c>
      <c r="W414" s="75"/>
      <c r="X414" s="57"/>
      <c r="Y414" s="57"/>
      <c r="Z414" s="57"/>
      <c r="AA414" s="58"/>
    </row>
    <row r="415" spans="1:27" s="4" customFormat="1" x14ac:dyDescent="0.15">
      <c r="A415" s="3">
        <v>2013</v>
      </c>
      <c r="B415" s="4">
        <v>10</v>
      </c>
      <c r="C415" s="64"/>
      <c r="D415" s="13"/>
      <c r="E415" s="14"/>
      <c r="F415" s="6"/>
      <c r="G415" s="11"/>
      <c r="H415" s="39">
        <v>1615</v>
      </c>
      <c r="I415" s="36">
        <v>29.8</v>
      </c>
      <c r="J415" s="36">
        <v>1.2</v>
      </c>
      <c r="K415" s="37">
        <v>10.06</v>
      </c>
      <c r="L415" s="42">
        <v>242.94</v>
      </c>
      <c r="M415" s="67">
        <v>514</v>
      </c>
      <c r="N415" s="70">
        <v>25.8</v>
      </c>
      <c r="O415" s="62">
        <v>0.8</v>
      </c>
      <c r="P415" s="73">
        <v>7.89</v>
      </c>
      <c r="Q415" s="66">
        <v>270.62</v>
      </c>
      <c r="R415" s="67">
        <v>168</v>
      </c>
      <c r="S415" s="77">
        <v>145.4</v>
      </c>
      <c r="T415" s="76">
        <v>4</v>
      </c>
      <c r="U415" s="85">
        <v>0.98</v>
      </c>
      <c r="V415" s="69">
        <v>35.79</v>
      </c>
      <c r="W415" s="75"/>
      <c r="X415" s="57"/>
      <c r="Y415" s="57"/>
      <c r="Z415" s="57"/>
      <c r="AA415" s="58"/>
    </row>
    <row r="416" spans="1:27" s="4" customFormat="1" x14ac:dyDescent="0.15">
      <c r="A416" s="3">
        <v>2013</v>
      </c>
      <c r="B416" s="4">
        <v>11</v>
      </c>
      <c r="C416" s="64"/>
      <c r="D416" s="13"/>
      <c r="E416" s="14"/>
      <c r="F416" s="6"/>
      <c r="G416" s="11"/>
      <c r="H416" s="39">
        <v>1619</v>
      </c>
      <c r="I416" s="36">
        <v>30.8</v>
      </c>
      <c r="J416" s="36">
        <v>1.3</v>
      </c>
      <c r="K416" s="37">
        <v>10</v>
      </c>
      <c r="L416" s="42">
        <v>241.38</v>
      </c>
      <c r="M416" s="67">
        <v>513</v>
      </c>
      <c r="N416" s="70">
        <v>25.7</v>
      </c>
      <c r="O416" s="62">
        <v>0.8</v>
      </c>
      <c r="P416" s="73">
        <v>8.1199999999999992</v>
      </c>
      <c r="Q416" s="66">
        <v>271.08999999999997</v>
      </c>
      <c r="R416" s="67">
        <v>168</v>
      </c>
      <c r="S416" s="77">
        <v>174.1</v>
      </c>
      <c r="T416" s="76">
        <v>4.0999999999999996</v>
      </c>
      <c r="U416" s="85">
        <v>0.82</v>
      </c>
      <c r="V416" s="69">
        <v>35.11</v>
      </c>
      <c r="W416" s="75"/>
      <c r="X416" s="57"/>
      <c r="Y416" s="57"/>
      <c r="Z416" s="57"/>
      <c r="AA416" s="58"/>
    </row>
    <row r="417" spans="1:27" s="4" customFormat="1" x14ac:dyDescent="0.15">
      <c r="A417" s="3">
        <v>2013</v>
      </c>
      <c r="B417" s="4">
        <v>12</v>
      </c>
      <c r="C417" s="64"/>
      <c r="D417" s="13"/>
      <c r="E417" s="14"/>
      <c r="F417" s="6"/>
      <c r="G417" s="11"/>
      <c r="H417" s="39">
        <v>1630</v>
      </c>
      <c r="I417" s="36">
        <v>31.8</v>
      </c>
      <c r="J417" s="36">
        <v>1.3</v>
      </c>
      <c r="K417" s="37">
        <v>9.85</v>
      </c>
      <c r="L417" s="42">
        <v>237.49</v>
      </c>
      <c r="M417" s="67">
        <v>511</v>
      </c>
      <c r="N417" s="70">
        <v>24.9</v>
      </c>
      <c r="O417" s="62">
        <v>0.8</v>
      </c>
      <c r="P417" s="73">
        <v>8.41</v>
      </c>
      <c r="Q417" s="66">
        <v>266.82</v>
      </c>
      <c r="R417" s="67">
        <v>166</v>
      </c>
      <c r="S417" s="77">
        <v>131.69999999999999</v>
      </c>
      <c r="T417" s="76">
        <v>4.3</v>
      </c>
      <c r="U417" s="85">
        <v>1.17</v>
      </c>
      <c r="V417" s="69">
        <v>36.15</v>
      </c>
      <c r="W417" s="75"/>
      <c r="X417" s="57"/>
      <c r="Y417" s="57"/>
      <c r="Z417" s="57"/>
      <c r="AA417" s="58"/>
    </row>
    <row r="418" spans="1:27" s="4" customFormat="1" x14ac:dyDescent="0.15">
      <c r="A418" s="3">
        <v>2014</v>
      </c>
      <c r="B418" s="4">
        <v>1</v>
      </c>
      <c r="C418" s="64"/>
      <c r="D418" s="13"/>
      <c r="E418" s="14"/>
      <c r="F418" s="6"/>
      <c r="G418" s="11"/>
      <c r="H418" s="39">
        <v>1635</v>
      </c>
      <c r="I418" s="36">
        <v>31</v>
      </c>
      <c r="J418" s="36">
        <v>1.3</v>
      </c>
      <c r="K418" s="37">
        <v>9.5</v>
      </c>
      <c r="L418" s="42">
        <v>232.7</v>
      </c>
      <c r="M418" s="67">
        <v>511</v>
      </c>
      <c r="N418" s="70">
        <v>26.1</v>
      </c>
      <c r="O418" s="62">
        <v>0.8</v>
      </c>
      <c r="P418" s="73">
        <v>8.3699999999999992</v>
      </c>
      <c r="Q418" s="66">
        <v>266.01</v>
      </c>
      <c r="R418" s="67">
        <v>176</v>
      </c>
      <c r="S418" s="77">
        <v>107.1</v>
      </c>
      <c r="T418" s="76">
        <v>4.8</v>
      </c>
      <c r="U418" s="85">
        <v>1.59</v>
      </c>
      <c r="V418" s="69">
        <v>35.380000000000003</v>
      </c>
      <c r="W418" s="75"/>
      <c r="X418" s="57"/>
      <c r="Y418" s="57"/>
      <c r="Z418" s="57"/>
      <c r="AA418" s="58"/>
    </row>
    <row r="419" spans="1:27" s="4" customFormat="1" x14ac:dyDescent="0.15">
      <c r="A419" s="3">
        <v>2014</v>
      </c>
      <c r="B419" s="4">
        <v>2</v>
      </c>
      <c r="C419" s="64"/>
      <c r="D419" s="13"/>
      <c r="E419" s="14"/>
      <c r="F419" s="6"/>
      <c r="G419" s="11"/>
      <c r="H419" s="39">
        <v>1637</v>
      </c>
      <c r="I419" s="36">
        <v>30.2</v>
      </c>
      <c r="J419" s="36">
        <v>1.2</v>
      </c>
      <c r="K419" s="37">
        <v>9.5399999999999991</v>
      </c>
      <c r="L419" s="42">
        <v>232.21</v>
      </c>
      <c r="M419" s="67">
        <v>513</v>
      </c>
      <c r="N419" s="70">
        <v>26</v>
      </c>
      <c r="O419" s="62">
        <v>0.8</v>
      </c>
      <c r="P419" s="73">
        <v>8.14</v>
      </c>
      <c r="Q419" s="66">
        <v>264.25</v>
      </c>
      <c r="R419" s="67">
        <v>177</v>
      </c>
      <c r="S419" s="77">
        <v>88.1</v>
      </c>
      <c r="T419" s="76">
        <v>4</v>
      </c>
      <c r="U419" s="85">
        <v>1.6</v>
      </c>
      <c r="V419" s="69">
        <v>34.979999999999997</v>
      </c>
      <c r="W419" s="75"/>
      <c r="X419" s="57"/>
      <c r="Y419" s="57"/>
      <c r="Z419" s="57"/>
      <c r="AA419" s="58"/>
    </row>
    <row r="420" spans="1:27" s="4" customFormat="1" x14ac:dyDescent="0.15">
      <c r="A420" s="3">
        <v>2014</v>
      </c>
      <c r="B420" s="4">
        <v>3</v>
      </c>
      <c r="C420" s="64"/>
      <c r="D420" s="13"/>
      <c r="E420" s="14"/>
      <c r="F420" s="6"/>
      <c r="G420" s="11"/>
      <c r="H420" s="39">
        <v>1646</v>
      </c>
      <c r="I420" s="36">
        <v>29.5</v>
      </c>
      <c r="J420" s="36">
        <v>1.2</v>
      </c>
      <c r="K420" s="37">
        <v>9.6300000000000008</v>
      </c>
      <c r="L420" s="42">
        <v>230.49</v>
      </c>
      <c r="M420" s="67">
        <v>504</v>
      </c>
      <c r="N420" s="70">
        <v>25</v>
      </c>
      <c r="O420" s="62">
        <v>0.8</v>
      </c>
      <c r="P420" s="73">
        <v>8.32</v>
      </c>
      <c r="Q420" s="66">
        <v>267.06</v>
      </c>
      <c r="R420" s="67">
        <v>173</v>
      </c>
      <c r="S420" s="77">
        <v>74.400000000000006</v>
      </c>
      <c r="T420" s="76">
        <v>3.4</v>
      </c>
      <c r="U420" s="85">
        <v>1.71</v>
      </c>
      <c r="V420" s="69">
        <v>37.32</v>
      </c>
      <c r="W420" s="75"/>
      <c r="X420" s="57"/>
      <c r="Y420" s="57"/>
      <c r="Z420" s="57"/>
      <c r="AA420" s="58"/>
    </row>
    <row r="421" spans="1:27" s="4" customFormat="1" x14ac:dyDescent="0.15">
      <c r="A421" s="3">
        <v>2014</v>
      </c>
      <c r="B421" s="4">
        <v>4</v>
      </c>
      <c r="C421" s="64"/>
      <c r="D421" s="13"/>
      <c r="E421" s="14"/>
      <c r="F421" s="6"/>
      <c r="G421" s="11"/>
      <c r="H421" s="39">
        <v>1652</v>
      </c>
      <c r="I421" s="36">
        <v>28.7</v>
      </c>
      <c r="J421" s="36">
        <v>1.2</v>
      </c>
      <c r="K421" s="37">
        <v>9.44</v>
      </c>
      <c r="L421" s="42">
        <v>226.01</v>
      </c>
      <c r="M421" s="67">
        <v>503</v>
      </c>
      <c r="N421" s="70">
        <v>25</v>
      </c>
      <c r="O421" s="62">
        <v>0.8</v>
      </c>
      <c r="P421" s="73">
        <v>8.11</v>
      </c>
      <c r="Q421" s="66">
        <v>263.89999999999998</v>
      </c>
      <c r="R421" s="67">
        <v>175</v>
      </c>
      <c r="S421" s="77">
        <v>71.900000000000006</v>
      </c>
      <c r="T421" s="76">
        <v>3.1</v>
      </c>
      <c r="U421" s="85">
        <v>1.58</v>
      </c>
      <c r="V421" s="69">
        <v>36.5</v>
      </c>
      <c r="W421" s="75"/>
      <c r="X421" s="57"/>
      <c r="Y421" s="57"/>
      <c r="Z421" s="57"/>
      <c r="AA421" s="58"/>
    </row>
    <row r="422" spans="1:27" s="4" customFormat="1" x14ac:dyDescent="0.15">
      <c r="A422" s="3">
        <v>2014</v>
      </c>
      <c r="B422" s="4">
        <v>5</v>
      </c>
      <c r="C422" s="64"/>
      <c r="D422" s="13"/>
      <c r="E422" s="14"/>
      <c r="F422" s="6"/>
      <c r="G422" s="11"/>
      <c r="H422" s="39">
        <v>1654</v>
      </c>
      <c r="I422" s="36">
        <v>29.4</v>
      </c>
      <c r="J422" s="36">
        <v>1.2</v>
      </c>
      <c r="K422" s="37">
        <v>9.4</v>
      </c>
      <c r="L422" s="42">
        <v>225.39</v>
      </c>
      <c r="M422" s="67">
        <v>502</v>
      </c>
      <c r="N422" s="70">
        <v>24.1</v>
      </c>
      <c r="O422" s="62">
        <v>0.8</v>
      </c>
      <c r="P422" s="73">
        <v>8.4499999999999993</v>
      </c>
      <c r="Q422" s="66">
        <v>264.17</v>
      </c>
      <c r="R422" s="67">
        <v>175</v>
      </c>
      <c r="S422" s="77">
        <v>83.3</v>
      </c>
      <c r="T422" s="76">
        <v>3.5</v>
      </c>
      <c r="U422" s="85">
        <v>1.55</v>
      </c>
      <c r="V422" s="69">
        <v>37.159999999999997</v>
      </c>
      <c r="W422" s="75"/>
      <c r="X422" s="57"/>
      <c r="Y422" s="57"/>
      <c r="Z422" s="57"/>
      <c r="AA422" s="58"/>
    </row>
    <row r="423" spans="1:27" s="4" customFormat="1" x14ac:dyDescent="0.15">
      <c r="A423" s="3">
        <v>2014</v>
      </c>
      <c r="B423" s="4">
        <v>6</v>
      </c>
      <c r="C423" s="64"/>
      <c r="D423" s="13"/>
      <c r="E423" s="14"/>
      <c r="F423" s="6"/>
      <c r="G423" s="11"/>
      <c r="H423" s="39">
        <v>1664</v>
      </c>
      <c r="I423" s="36">
        <v>21.2</v>
      </c>
      <c r="J423" s="36">
        <v>1.3</v>
      </c>
      <c r="K423" s="37">
        <v>13.86</v>
      </c>
      <c r="L423" s="42">
        <v>234.59</v>
      </c>
      <c r="M423" s="67">
        <v>495</v>
      </c>
      <c r="N423" s="70">
        <v>18.5</v>
      </c>
      <c r="O423" s="62">
        <v>0.8</v>
      </c>
      <c r="P423" s="73">
        <v>11.65</v>
      </c>
      <c r="Q423" s="66">
        <v>272.52999999999997</v>
      </c>
      <c r="R423" s="67">
        <v>170</v>
      </c>
      <c r="S423" s="77">
        <v>119.3</v>
      </c>
      <c r="T423" s="76">
        <v>3.8</v>
      </c>
      <c r="U423" s="85">
        <v>1.25</v>
      </c>
      <c r="V423" s="69">
        <v>39.06</v>
      </c>
      <c r="W423" s="75"/>
      <c r="X423" s="57"/>
      <c r="Y423" s="57"/>
      <c r="Z423" s="57"/>
      <c r="AA423" s="58"/>
    </row>
    <row r="424" spans="1:27" s="4" customFormat="1" x14ac:dyDescent="0.15">
      <c r="A424" s="3">
        <v>2014</v>
      </c>
      <c r="B424" s="4">
        <v>7</v>
      </c>
      <c r="C424" s="64"/>
      <c r="D424" s="13"/>
      <c r="E424" s="14"/>
      <c r="F424" s="6"/>
      <c r="G424" s="11"/>
      <c r="H424" s="39">
        <v>1667</v>
      </c>
      <c r="I424" s="36">
        <v>21.8</v>
      </c>
      <c r="J424" s="36">
        <v>1.3</v>
      </c>
      <c r="K424" s="37">
        <v>13.69</v>
      </c>
      <c r="L424" s="42">
        <v>231.92</v>
      </c>
      <c r="M424" s="67">
        <v>494</v>
      </c>
      <c r="N424" s="70">
        <v>19.3</v>
      </c>
      <c r="O424" s="62">
        <v>0.8</v>
      </c>
      <c r="P424" s="73">
        <v>11.65</v>
      </c>
      <c r="Q424" s="66">
        <v>271.85000000000002</v>
      </c>
      <c r="R424" s="67">
        <v>174</v>
      </c>
      <c r="S424" s="77">
        <v>118.7</v>
      </c>
      <c r="T424" s="76">
        <v>4.2</v>
      </c>
      <c r="U424" s="85">
        <v>1.35</v>
      </c>
      <c r="V424" s="69">
        <v>38.15</v>
      </c>
      <c r="W424" s="75"/>
      <c r="X424" s="57"/>
      <c r="Y424" s="57"/>
      <c r="Z424" s="57"/>
      <c r="AA424" s="58"/>
    </row>
    <row r="425" spans="1:27" s="4" customFormat="1" x14ac:dyDescent="0.15">
      <c r="A425" s="3">
        <v>2014</v>
      </c>
      <c r="B425" s="4">
        <v>8</v>
      </c>
      <c r="C425" s="64"/>
      <c r="D425" s="13"/>
      <c r="E425" s="14"/>
      <c r="F425" s="6"/>
      <c r="G425" s="11"/>
      <c r="H425" s="39">
        <v>1665</v>
      </c>
      <c r="I425" s="36">
        <v>22</v>
      </c>
      <c r="J425" s="36">
        <v>1.3</v>
      </c>
      <c r="K425" s="37">
        <v>13.54</v>
      </c>
      <c r="L425" s="42">
        <v>230.05</v>
      </c>
      <c r="M425" s="67">
        <v>502</v>
      </c>
      <c r="N425" s="70">
        <v>20.100000000000001</v>
      </c>
      <c r="O425" s="62">
        <v>0.8</v>
      </c>
      <c r="P425" s="73">
        <v>11.29</v>
      </c>
      <c r="Q425" s="66">
        <v>268.19</v>
      </c>
      <c r="R425" s="67">
        <v>169</v>
      </c>
      <c r="S425" s="77">
        <v>117.1</v>
      </c>
      <c r="T425" s="76">
        <v>4.5</v>
      </c>
      <c r="U425" s="85">
        <v>1.44</v>
      </c>
      <c r="V425" s="69">
        <v>37.36</v>
      </c>
      <c r="W425" s="75"/>
      <c r="X425" s="57"/>
      <c r="Y425" s="57"/>
      <c r="Z425" s="57"/>
      <c r="AA425" s="58"/>
    </row>
    <row r="426" spans="1:27" s="4" customFormat="1" x14ac:dyDescent="0.15">
      <c r="A426" s="3">
        <v>2014</v>
      </c>
      <c r="B426" s="4">
        <v>9</v>
      </c>
      <c r="C426" s="64"/>
      <c r="D426" s="13"/>
      <c r="E426" s="14"/>
      <c r="F426" s="6"/>
      <c r="G426" s="11"/>
      <c r="H426" s="39">
        <v>1674</v>
      </c>
      <c r="I426" s="36">
        <v>22.5</v>
      </c>
      <c r="J426" s="36">
        <v>1.3</v>
      </c>
      <c r="K426" s="37">
        <v>13.39</v>
      </c>
      <c r="L426" s="42">
        <v>226.71</v>
      </c>
      <c r="M426" s="67">
        <v>493</v>
      </c>
      <c r="N426" s="70">
        <v>20.7</v>
      </c>
      <c r="O426" s="62">
        <v>0.9</v>
      </c>
      <c r="P426" s="73">
        <v>11.12</v>
      </c>
      <c r="Q426" s="66">
        <v>270.13</v>
      </c>
      <c r="R426" s="67">
        <v>168</v>
      </c>
      <c r="S426" s="77">
        <v>117.2</v>
      </c>
      <c r="T426" s="76">
        <v>4.3</v>
      </c>
      <c r="U426" s="85">
        <v>1.36</v>
      </c>
      <c r="V426" s="69">
        <v>37.31</v>
      </c>
      <c r="W426" s="75"/>
      <c r="X426" s="57"/>
      <c r="Y426" s="57"/>
      <c r="Z426" s="57"/>
      <c r="AA426" s="58"/>
    </row>
    <row r="427" spans="1:27" s="4" customFormat="1" x14ac:dyDescent="0.15">
      <c r="A427" s="3">
        <v>2014</v>
      </c>
      <c r="B427" s="4">
        <v>10</v>
      </c>
      <c r="C427" s="64"/>
      <c r="D427" s="13"/>
      <c r="E427" s="14"/>
      <c r="F427" s="6"/>
      <c r="G427" s="11"/>
      <c r="H427" s="39">
        <v>1673</v>
      </c>
      <c r="I427" s="36">
        <v>22.4</v>
      </c>
      <c r="J427" s="36">
        <v>1.3</v>
      </c>
      <c r="K427" s="37">
        <v>13.23</v>
      </c>
      <c r="L427" s="42">
        <v>224.3</v>
      </c>
      <c r="M427" s="67">
        <v>490</v>
      </c>
      <c r="N427" s="70">
        <v>20.2</v>
      </c>
      <c r="O427" s="62">
        <v>0.8</v>
      </c>
      <c r="P427" s="73">
        <v>11.1</v>
      </c>
      <c r="Q427" s="66">
        <v>270.58</v>
      </c>
      <c r="R427" s="67">
        <v>173</v>
      </c>
      <c r="S427" s="77">
        <v>108.2</v>
      </c>
      <c r="T427" s="76">
        <v>4.0999999999999996</v>
      </c>
      <c r="U427" s="85">
        <v>1.36</v>
      </c>
      <c r="V427" s="69">
        <v>35.69</v>
      </c>
      <c r="W427" s="75"/>
      <c r="X427" s="57"/>
      <c r="Y427" s="57"/>
      <c r="Z427" s="57"/>
      <c r="AA427" s="58"/>
    </row>
    <row r="428" spans="1:27" s="4" customFormat="1" x14ac:dyDescent="0.15">
      <c r="A428" s="3">
        <v>2014</v>
      </c>
      <c r="B428" s="4">
        <v>11</v>
      </c>
      <c r="C428" s="64"/>
      <c r="D428" s="13"/>
      <c r="E428" s="14"/>
      <c r="F428" s="6"/>
      <c r="G428" s="11"/>
      <c r="H428" s="39">
        <v>1679</v>
      </c>
      <c r="I428" s="36">
        <v>23.4</v>
      </c>
      <c r="J428" s="36">
        <v>1.4</v>
      </c>
      <c r="K428" s="37">
        <v>13.15</v>
      </c>
      <c r="L428" s="41">
        <v>223.54</v>
      </c>
      <c r="M428" s="67">
        <v>495</v>
      </c>
      <c r="N428" s="70">
        <v>21.6</v>
      </c>
      <c r="O428" s="62">
        <v>0.9</v>
      </c>
      <c r="P428" s="69">
        <v>10.79</v>
      </c>
      <c r="Q428" s="73">
        <v>267.3</v>
      </c>
      <c r="R428" s="67">
        <v>175</v>
      </c>
      <c r="S428" s="77">
        <v>103.6</v>
      </c>
      <c r="T428" s="76">
        <v>5.0999999999999996</v>
      </c>
      <c r="U428" s="85">
        <v>1.69</v>
      </c>
      <c r="V428" s="69">
        <v>34.54</v>
      </c>
      <c r="W428" s="75"/>
      <c r="X428" s="57"/>
      <c r="Y428" s="57"/>
      <c r="Z428" s="57"/>
      <c r="AA428" s="58"/>
    </row>
    <row r="429" spans="1:27" s="4" customFormat="1" x14ac:dyDescent="0.15">
      <c r="A429" s="3">
        <v>2014</v>
      </c>
      <c r="B429" s="4">
        <v>12</v>
      </c>
      <c r="C429" s="64"/>
      <c r="D429" s="13"/>
      <c r="E429" s="14"/>
      <c r="F429" s="6"/>
      <c r="G429" s="11"/>
      <c r="H429" s="39">
        <v>1690</v>
      </c>
      <c r="I429" s="36">
        <v>23.8</v>
      </c>
      <c r="J429" s="36">
        <v>1.4</v>
      </c>
      <c r="K429" s="37">
        <v>13.03</v>
      </c>
      <c r="L429" s="42">
        <v>221.87</v>
      </c>
      <c r="M429" s="67">
        <v>489</v>
      </c>
      <c r="N429" s="70">
        <v>21.6</v>
      </c>
      <c r="O429" s="62">
        <v>0.9</v>
      </c>
      <c r="P429" s="73">
        <v>10.93</v>
      </c>
      <c r="Q429" s="66">
        <v>268.69</v>
      </c>
      <c r="R429" s="67">
        <v>173</v>
      </c>
      <c r="S429" s="77">
        <v>95.8</v>
      </c>
      <c r="T429" s="76">
        <v>4.4000000000000004</v>
      </c>
      <c r="U429" s="85">
        <v>1.62</v>
      </c>
      <c r="V429" s="69">
        <v>35.33</v>
      </c>
      <c r="W429" s="75"/>
      <c r="X429" s="57"/>
      <c r="Y429" s="57"/>
      <c r="Z429" s="57"/>
      <c r="AA429" s="58"/>
    </row>
    <row r="430" spans="1:27" s="4" customFormat="1" x14ac:dyDescent="0.15">
      <c r="A430" s="3">
        <v>2015</v>
      </c>
      <c r="B430" s="4">
        <v>1</v>
      </c>
      <c r="C430" s="64"/>
      <c r="D430" s="13"/>
      <c r="E430" s="14"/>
      <c r="F430" s="6"/>
      <c r="G430" s="11"/>
      <c r="H430" s="39">
        <v>1695</v>
      </c>
      <c r="I430" s="36">
        <v>24</v>
      </c>
      <c r="J430" s="36">
        <v>1.4</v>
      </c>
      <c r="K430" s="37">
        <v>12.93</v>
      </c>
      <c r="L430" s="42">
        <v>220.34</v>
      </c>
      <c r="M430" s="67">
        <v>496</v>
      </c>
      <c r="N430" s="70">
        <v>21.5</v>
      </c>
      <c r="O430" s="62">
        <v>0.9</v>
      </c>
      <c r="P430" s="73">
        <v>10.8</v>
      </c>
      <c r="Q430" s="66">
        <v>263.04000000000002</v>
      </c>
      <c r="R430" s="67">
        <v>188</v>
      </c>
      <c r="S430" s="77">
        <v>87.2</v>
      </c>
      <c r="T430" s="76">
        <v>5.2</v>
      </c>
      <c r="U430" s="85">
        <v>2.0499999999999998</v>
      </c>
      <c r="V430" s="69">
        <v>34.200000000000003</v>
      </c>
      <c r="W430" s="75"/>
      <c r="X430" s="57"/>
      <c r="Y430" s="57"/>
      <c r="Z430" s="57"/>
      <c r="AA430" s="58"/>
    </row>
    <row r="431" spans="1:27" s="4" customFormat="1" x14ac:dyDescent="0.15">
      <c r="A431" s="3">
        <v>2015</v>
      </c>
      <c r="B431" s="4">
        <v>2</v>
      </c>
      <c r="C431" s="64"/>
      <c r="D431" s="13"/>
      <c r="E431" s="14"/>
      <c r="F431" s="6"/>
      <c r="G431" s="11"/>
      <c r="H431" s="39">
        <v>1691</v>
      </c>
      <c r="I431" s="36">
        <v>25.2</v>
      </c>
      <c r="J431" s="36">
        <v>1.5</v>
      </c>
      <c r="K431" s="37">
        <v>12.89</v>
      </c>
      <c r="L431" s="42">
        <v>219.58</v>
      </c>
      <c r="M431" s="67">
        <v>505</v>
      </c>
      <c r="N431" s="70">
        <v>21.7</v>
      </c>
      <c r="O431" s="62">
        <v>0.9</v>
      </c>
      <c r="P431" s="73">
        <v>10.73</v>
      </c>
      <c r="Q431" s="66">
        <v>259.57</v>
      </c>
      <c r="R431" s="67">
        <v>181</v>
      </c>
      <c r="S431" s="77">
        <v>104.3</v>
      </c>
      <c r="T431" s="76">
        <v>5.5</v>
      </c>
      <c r="U431" s="85">
        <v>1.7</v>
      </c>
      <c r="V431" s="69">
        <v>32.200000000000003</v>
      </c>
      <c r="W431" s="75"/>
      <c r="X431" s="57"/>
      <c r="Y431" s="57"/>
      <c r="Z431" s="57"/>
      <c r="AA431" s="58"/>
    </row>
    <row r="432" spans="1:27" s="4" customFormat="1" x14ac:dyDescent="0.15">
      <c r="A432" s="3">
        <v>2015</v>
      </c>
      <c r="B432" s="4">
        <v>3</v>
      </c>
      <c r="C432" s="64"/>
      <c r="D432" s="13"/>
      <c r="E432" s="14"/>
      <c r="F432" s="6"/>
      <c r="G432" s="11"/>
      <c r="H432" s="39">
        <v>1704</v>
      </c>
      <c r="I432" s="36">
        <v>25</v>
      </c>
      <c r="J432" s="36">
        <v>1.5</v>
      </c>
      <c r="K432" s="37">
        <v>12.82</v>
      </c>
      <c r="L432" s="42">
        <v>216.02</v>
      </c>
      <c r="M432" s="67">
        <v>493</v>
      </c>
      <c r="N432" s="36">
        <v>22.6</v>
      </c>
      <c r="O432" s="36">
        <v>0.9</v>
      </c>
      <c r="P432" s="41">
        <v>10.44</v>
      </c>
      <c r="Q432" s="37">
        <v>260.64</v>
      </c>
      <c r="R432" s="67">
        <v>188</v>
      </c>
      <c r="S432" s="36">
        <v>103.1</v>
      </c>
      <c r="T432" s="36">
        <v>5</v>
      </c>
      <c r="U432" s="41">
        <v>1.66</v>
      </c>
      <c r="V432" s="37">
        <v>34.369999999999997</v>
      </c>
      <c r="W432" s="75"/>
      <c r="X432" s="57"/>
      <c r="Y432" s="57"/>
      <c r="Z432" s="57"/>
      <c r="AA432" s="58"/>
    </row>
    <row r="433" spans="1:27" s="4" customFormat="1" x14ac:dyDescent="0.15">
      <c r="A433" s="3">
        <v>2015</v>
      </c>
      <c r="B433" s="4">
        <v>4</v>
      </c>
      <c r="C433" s="64"/>
      <c r="D433" s="13"/>
      <c r="E433" s="14"/>
      <c r="F433" s="6"/>
      <c r="G433" s="11"/>
      <c r="H433" s="39">
        <v>1709</v>
      </c>
      <c r="I433" s="36">
        <v>25.5</v>
      </c>
      <c r="J433" s="36">
        <v>1.5</v>
      </c>
      <c r="K433" s="37">
        <v>12.65</v>
      </c>
      <c r="L433" s="42">
        <v>213.42</v>
      </c>
      <c r="M433" s="67">
        <v>492</v>
      </c>
      <c r="N433" s="70">
        <v>23.1</v>
      </c>
      <c r="O433" s="62">
        <v>0.9</v>
      </c>
      <c r="P433" s="73">
        <v>10.34</v>
      </c>
      <c r="Q433" s="66">
        <v>259.7</v>
      </c>
      <c r="R433" s="67">
        <v>196</v>
      </c>
      <c r="S433" s="36">
        <v>95.2</v>
      </c>
      <c r="T433" s="36">
        <v>5.4</v>
      </c>
      <c r="U433" s="41">
        <v>1.93</v>
      </c>
      <c r="V433" s="37">
        <v>33.94</v>
      </c>
      <c r="W433" s="75"/>
      <c r="X433" s="57"/>
      <c r="Y433" s="57"/>
      <c r="Z433" s="57"/>
      <c r="AA433" s="58"/>
    </row>
    <row r="434" spans="1:27" s="4" customFormat="1" x14ac:dyDescent="0.15">
      <c r="A434" s="3">
        <v>2015</v>
      </c>
      <c r="B434" s="4">
        <v>5</v>
      </c>
      <c r="C434" s="64"/>
      <c r="D434" s="13"/>
      <c r="E434" s="14"/>
      <c r="F434" s="6"/>
      <c r="G434" s="11"/>
      <c r="H434" s="39">
        <v>1713</v>
      </c>
      <c r="I434" s="36">
        <v>26.5</v>
      </c>
      <c r="J434" s="36">
        <v>1.6</v>
      </c>
      <c r="K434" s="37">
        <v>12.65</v>
      </c>
      <c r="L434" s="42">
        <v>213.07</v>
      </c>
      <c r="M434" s="67">
        <v>501</v>
      </c>
      <c r="N434" s="70">
        <v>23.3</v>
      </c>
      <c r="O434" s="62">
        <v>0.9</v>
      </c>
      <c r="P434" s="73">
        <v>10.36</v>
      </c>
      <c r="Q434" s="66">
        <v>257</v>
      </c>
      <c r="R434" s="67">
        <v>198</v>
      </c>
      <c r="S434" s="36">
        <v>109.2</v>
      </c>
      <c r="T434" s="36">
        <v>6.2</v>
      </c>
      <c r="U434" s="41">
        <v>1.89</v>
      </c>
      <c r="V434" s="37">
        <v>33.04</v>
      </c>
      <c r="W434" s="75"/>
      <c r="X434" s="57"/>
      <c r="Y434" s="57"/>
      <c r="Z434" s="57"/>
      <c r="AA434" s="58"/>
    </row>
    <row r="435" spans="1:27" s="4" customFormat="1" x14ac:dyDescent="0.15">
      <c r="A435" s="3">
        <v>2015</v>
      </c>
      <c r="B435" s="4">
        <v>6</v>
      </c>
      <c r="C435" s="64"/>
      <c r="D435" s="13"/>
      <c r="E435" s="14"/>
      <c r="F435" s="6"/>
      <c r="G435" s="11"/>
      <c r="H435" s="39">
        <v>1708</v>
      </c>
      <c r="I435" s="36">
        <v>24.3</v>
      </c>
      <c r="J435" s="36">
        <v>1.5</v>
      </c>
      <c r="K435" s="37">
        <v>13.6</v>
      </c>
      <c r="L435" s="42">
        <v>227.66</v>
      </c>
      <c r="M435" s="67">
        <v>500</v>
      </c>
      <c r="N435" s="70">
        <v>19</v>
      </c>
      <c r="O435" s="62">
        <v>0.9</v>
      </c>
      <c r="P435" s="73">
        <v>12.88</v>
      </c>
      <c r="Q435" s="66">
        <v>272.81</v>
      </c>
      <c r="R435" s="67">
        <v>195</v>
      </c>
      <c r="S435" s="36">
        <v>100.2</v>
      </c>
      <c r="T435" s="36">
        <v>5.8</v>
      </c>
      <c r="U435" s="41">
        <v>1.91</v>
      </c>
      <c r="V435" s="37">
        <v>32.93</v>
      </c>
      <c r="W435" s="75"/>
      <c r="X435" s="57"/>
      <c r="Y435" s="57"/>
      <c r="Z435" s="57"/>
      <c r="AA435" s="58"/>
    </row>
    <row r="436" spans="1:27" s="4" customFormat="1" x14ac:dyDescent="0.15">
      <c r="A436" s="3">
        <v>2015</v>
      </c>
      <c r="B436" s="4">
        <v>7</v>
      </c>
      <c r="C436" s="64"/>
      <c r="D436" s="13"/>
      <c r="E436" s="14"/>
      <c r="F436" s="6"/>
      <c r="G436" s="11"/>
      <c r="H436" s="39">
        <v>1710</v>
      </c>
      <c r="I436" s="36">
        <v>24.9</v>
      </c>
      <c r="J436" s="36">
        <v>1.5</v>
      </c>
      <c r="K436" s="37">
        <v>13.37</v>
      </c>
      <c r="L436" s="42">
        <v>225.14</v>
      </c>
      <c r="M436" s="67">
        <v>497</v>
      </c>
      <c r="N436" s="70">
        <v>19.2</v>
      </c>
      <c r="O436" s="62">
        <v>0.9</v>
      </c>
      <c r="P436" s="73">
        <v>12.82</v>
      </c>
      <c r="Q436" s="66">
        <v>270.64</v>
      </c>
      <c r="R436" s="67">
        <v>195</v>
      </c>
      <c r="S436" s="36">
        <v>92.5</v>
      </c>
      <c r="T436" s="36">
        <v>6.1</v>
      </c>
      <c r="U436" s="41">
        <v>2.17</v>
      </c>
      <c r="V436" s="37">
        <v>32.9</v>
      </c>
      <c r="W436" s="75"/>
      <c r="X436" s="57"/>
      <c r="Y436" s="57"/>
      <c r="Z436" s="57"/>
      <c r="AA436" s="58"/>
    </row>
    <row r="437" spans="1:27" s="4" customFormat="1" x14ac:dyDescent="0.15">
      <c r="A437" s="3">
        <v>2015</v>
      </c>
      <c r="B437" s="4">
        <v>8</v>
      </c>
      <c r="C437" s="64"/>
      <c r="D437" s="13"/>
      <c r="E437" s="14"/>
      <c r="F437" s="6"/>
      <c r="G437" s="11"/>
      <c r="H437" s="39">
        <v>1717</v>
      </c>
      <c r="I437" s="36">
        <v>23.5</v>
      </c>
      <c r="J437" s="36">
        <v>1.4</v>
      </c>
      <c r="K437" s="37">
        <v>13.3</v>
      </c>
      <c r="L437" s="42">
        <v>224.3</v>
      </c>
      <c r="M437" s="67">
        <v>495</v>
      </c>
      <c r="N437" s="70">
        <v>18.100000000000001</v>
      </c>
      <c r="O437" s="62">
        <v>0.8</v>
      </c>
      <c r="P437" s="73">
        <v>12.69</v>
      </c>
      <c r="Q437" s="66">
        <v>270.69</v>
      </c>
      <c r="R437" s="67">
        <v>194</v>
      </c>
      <c r="S437" s="36">
        <v>69.3</v>
      </c>
      <c r="T437" s="36">
        <v>5.2</v>
      </c>
      <c r="U437" s="41">
        <v>2.33</v>
      </c>
      <c r="V437" s="37">
        <v>31.25</v>
      </c>
      <c r="W437" s="75"/>
      <c r="X437" s="57"/>
      <c r="Y437" s="57"/>
      <c r="Z437" s="57"/>
      <c r="AA437" s="58"/>
    </row>
    <row r="438" spans="1:27" s="4" customFormat="1" x14ac:dyDescent="0.15">
      <c r="A438" s="3">
        <v>2015</v>
      </c>
      <c r="B438" s="4">
        <v>9</v>
      </c>
      <c r="C438" s="64"/>
      <c r="D438" s="13"/>
      <c r="E438" s="14"/>
      <c r="F438" s="6"/>
      <c r="G438" s="11"/>
      <c r="H438" s="39">
        <v>1717</v>
      </c>
      <c r="I438" s="36">
        <v>21.9</v>
      </c>
      <c r="J438" s="36">
        <v>1.3</v>
      </c>
      <c r="K438" s="41">
        <v>13.11</v>
      </c>
      <c r="L438" s="37">
        <v>220.14</v>
      </c>
      <c r="M438" s="67">
        <v>496</v>
      </c>
      <c r="N438" s="70">
        <v>17.100000000000001</v>
      </c>
      <c r="O438" s="62">
        <v>0.8</v>
      </c>
      <c r="P438" s="69">
        <v>12.72</v>
      </c>
      <c r="Q438" s="73">
        <v>267.07</v>
      </c>
      <c r="R438" s="67">
        <v>197</v>
      </c>
      <c r="S438" s="70">
        <v>61.8</v>
      </c>
      <c r="T438" s="62">
        <v>4.7</v>
      </c>
      <c r="U438" s="69">
        <v>2.4300000000000002</v>
      </c>
      <c r="V438" s="37">
        <v>32.049999999999997</v>
      </c>
      <c r="W438" s="75"/>
      <c r="X438" s="57"/>
      <c r="Y438" s="57"/>
      <c r="Z438" s="57"/>
      <c r="AA438" s="58"/>
    </row>
    <row r="439" spans="1:27" s="4" customFormat="1" x14ac:dyDescent="0.15">
      <c r="A439" s="3">
        <v>2015</v>
      </c>
      <c r="B439" s="4">
        <v>10</v>
      </c>
      <c r="C439" s="64"/>
      <c r="D439" s="13"/>
      <c r="E439" s="14"/>
      <c r="F439" s="6"/>
      <c r="G439" s="11"/>
      <c r="H439" s="39">
        <v>1725</v>
      </c>
      <c r="I439" s="36">
        <v>23.6</v>
      </c>
      <c r="J439" s="36">
        <v>1.4</v>
      </c>
      <c r="K439" s="37">
        <v>12.92</v>
      </c>
      <c r="L439" s="42">
        <v>216.61</v>
      </c>
      <c r="M439" s="67">
        <v>494</v>
      </c>
      <c r="N439" s="70">
        <v>17.100000000000001</v>
      </c>
      <c r="O439" s="62">
        <v>0.8</v>
      </c>
      <c r="P439" s="73">
        <v>12.72</v>
      </c>
      <c r="Q439" s="66">
        <v>263.74</v>
      </c>
      <c r="R439" s="67">
        <v>200</v>
      </c>
      <c r="S439" s="70">
        <v>63.6</v>
      </c>
      <c r="T439" s="62">
        <v>4.9000000000000004</v>
      </c>
      <c r="U439" s="69">
        <v>2.63</v>
      </c>
      <c r="V439" s="37">
        <v>34.1</v>
      </c>
      <c r="W439" s="75"/>
      <c r="X439" s="57"/>
      <c r="Y439" s="57"/>
      <c r="Z439" s="57"/>
      <c r="AA439" s="58"/>
    </row>
    <row r="440" spans="1:27" s="4" customFormat="1" x14ac:dyDescent="0.15">
      <c r="A440" s="3">
        <v>2015</v>
      </c>
      <c r="B440" s="4">
        <v>11</v>
      </c>
      <c r="C440" s="64"/>
      <c r="D440" s="13"/>
      <c r="E440" s="14"/>
      <c r="F440" s="6"/>
      <c r="G440" s="11"/>
      <c r="H440" s="39">
        <v>1733</v>
      </c>
      <c r="I440" s="36">
        <v>24.3</v>
      </c>
      <c r="J440" s="36">
        <v>1.5</v>
      </c>
      <c r="K440" s="37">
        <v>12.93</v>
      </c>
      <c r="L440" s="42">
        <v>216.17</v>
      </c>
      <c r="M440" s="67">
        <v>493</v>
      </c>
      <c r="N440" s="70">
        <v>17.2</v>
      </c>
      <c r="O440" s="62">
        <v>0.8</v>
      </c>
      <c r="P440" s="73">
        <v>12.46</v>
      </c>
      <c r="Q440" s="66">
        <v>260.27999999999997</v>
      </c>
      <c r="R440" s="67">
        <v>199</v>
      </c>
      <c r="S440" s="70">
        <v>64.5</v>
      </c>
      <c r="T440" s="62">
        <v>4.9000000000000004</v>
      </c>
      <c r="U440" s="69">
        <v>2.5499999999999998</v>
      </c>
      <c r="V440" s="37">
        <v>33.53</v>
      </c>
      <c r="W440" s="75"/>
      <c r="X440" s="57"/>
      <c r="Y440" s="57"/>
      <c r="Z440" s="57"/>
      <c r="AA440" s="58"/>
    </row>
    <row r="441" spans="1:27" s="4" customFormat="1" x14ac:dyDescent="0.15">
      <c r="A441" s="3">
        <v>2015</v>
      </c>
      <c r="B441" s="4">
        <v>12</v>
      </c>
      <c r="C441" s="64"/>
      <c r="D441" s="13"/>
      <c r="E441" s="14"/>
      <c r="F441" s="6"/>
      <c r="G441" s="11"/>
      <c r="H441" s="39">
        <v>1748</v>
      </c>
      <c r="I441" s="36">
        <v>23.8</v>
      </c>
      <c r="J441" s="36">
        <v>1.4</v>
      </c>
      <c r="K441" s="37">
        <v>12.78</v>
      </c>
      <c r="L441" s="42">
        <v>214.67</v>
      </c>
      <c r="M441" s="67">
        <v>490</v>
      </c>
      <c r="N441" s="70">
        <v>17.7</v>
      </c>
      <c r="O441" s="62">
        <v>0.8</v>
      </c>
      <c r="P441" s="73">
        <v>11.95</v>
      </c>
      <c r="Q441" s="66">
        <v>259.31</v>
      </c>
      <c r="R441" s="67">
        <v>196</v>
      </c>
      <c r="S441" s="70">
        <v>64.7</v>
      </c>
      <c r="T441" s="62">
        <v>4.5</v>
      </c>
      <c r="U441" s="69">
        <v>2.44</v>
      </c>
      <c r="V441" s="37">
        <v>34.79</v>
      </c>
      <c r="W441" s="75"/>
      <c r="X441" s="57"/>
      <c r="Y441" s="57"/>
      <c r="Z441" s="57"/>
      <c r="AA441" s="58"/>
    </row>
    <row r="442" spans="1:27" s="4" customFormat="1" x14ac:dyDescent="0.15">
      <c r="A442" s="3">
        <v>2016</v>
      </c>
      <c r="B442" s="4">
        <v>1</v>
      </c>
      <c r="C442" s="64"/>
      <c r="D442" s="13"/>
      <c r="E442" s="14"/>
      <c r="F442" s="6"/>
      <c r="G442" s="11"/>
      <c r="H442" s="39">
        <v>1748</v>
      </c>
      <c r="I442" s="36">
        <v>22.1</v>
      </c>
      <c r="J442" s="36">
        <v>1.3</v>
      </c>
      <c r="K442" s="37">
        <v>12.69</v>
      </c>
      <c r="L442" s="42">
        <v>213.46</v>
      </c>
      <c r="M442" s="67">
        <v>497</v>
      </c>
      <c r="N442" s="70">
        <v>17.100000000000001</v>
      </c>
      <c r="O442" s="62">
        <v>0.8</v>
      </c>
      <c r="P442" s="73">
        <v>11.54</v>
      </c>
      <c r="Q442" s="66">
        <v>250.62</v>
      </c>
      <c r="R442" s="67">
        <v>205</v>
      </c>
      <c r="S442" s="70">
        <v>60.8</v>
      </c>
      <c r="T442" s="62">
        <v>4.4000000000000004</v>
      </c>
      <c r="U442" s="69">
        <v>2.42</v>
      </c>
      <c r="V442" s="37">
        <v>33.35</v>
      </c>
      <c r="W442" s="75"/>
      <c r="X442" s="57"/>
      <c r="Y442" s="57"/>
      <c r="Z442" s="57"/>
      <c r="AA442" s="58"/>
    </row>
    <row r="443" spans="1:27" s="4" customFormat="1" x14ac:dyDescent="0.15">
      <c r="A443" s="3">
        <v>2016</v>
      </c>
      <c r="B443" s="4">
        <v>2</v>
      </c>
      <c r="C443" s="64"/>
      <c r="D443" s="13"/>
      <c r="E443" s="14"/>
      <c r="F443" s="6"/>
      <c r="G443" s="11"/>
      <c r="H443" s="39">
        <v>1752</v>
      </c>
      <c r="I443" s="36">
        <v>20.2</v>
      </c>
      <c r="J443" s="36">
        <v>1.2</v>
      </c>
      <c r="K443" s="37">
        <v>12.67</v>
      </c>
      <c r="L443" s="42">
        <v>212.45</v>
      </c>
      <c r="M443" s="67">
        <v>498</v>
      </c>
      <c r="N443" s="70">
        <v>16</v>
      </c>
      <c r="O443" s="62">
        <v>0.7</v>
      </c>
      <c r="P443" s="73">
        <v>11.68</v>
      </c>
      <c r="Q443" s="66">
        <v>250.28</v>
      </c>
      <c r="R443" s="67">
        <v>201</v>
      </c>
      <c r="S443" s="70">
        <v>59.7</v>
      </c>
      <c r="T443" s="62">
        <v>4.0999999999999996</v>
      </c>
      <c r="U443" s="69">
        <v>2.27</v>
      </c>
      <c r="V443" s="37">
        <v>33.369999999999997</v>
      </c>
      <c r="W443" s="75"/>
      <c r="X443" s="57"/>
      <c r="Y443" s="57"/>
      <c r="Z443" s="57"/>
      <c r="AA443" s="58"/>
    </row>
    <row r="444" spans="1:27" s="4" customFormat="1" x14ac:dyDescent="0.15">
      <c r="A444" s="3">
        <v>2016</v>
      </c>
      <c r="B444" s="4">
        <v>3</v>
      </c>
      <c r="C444" s="64"/>
      <c r="D444" s="13"/>
      <c r="E444" s="14"/>
      <c r="F444" s="6"/>
      <c r="G444" s="11"/>
      <c r="H444" s="39">
        <v>1756</v>
      </c>
      <c r="I444" s="36">
        <v>21.7</v>
      </c>
      <c r="J444" s="36">
        <v>1.3</v>
      </c>
      <c r="K444" s="37">
        <v>12.34</v>
      </c>
      <c r="L444" s="42">
        <v>210.61</v>
      </c>
      <c r="M444" s="67">
        <v>496</v>
      </c>
      <c r="N444" s="70">
        <v>16.399999999999999</v>
      </c>
      <c r="O444" s="62">
        <v>0.8</v>
      </c>
      <c r="P444" s="73">
        <v>11.61</v>
      </c>
      <c r="Q444" s="66">
        <v>249.65</v>
      </c>
      <c r="R444" s="67">
        <v>196</v>
      </c>
      <c r="S444" s="70">
        <v>83.4</v>
      </c>
      <c r="T444" s="62">
        <v>4.9000000000000004</v>
      </c>
      <c r="U444" s="69">
        <v>2.0099999999999998</v>
      </c>
      <c r="V444" s="37">
        <v>34.5</v>
      </c>
      <c r="W444" s="75"/>
      <c r="X444" s="57"/>
      <c r="Y444" s="57"/>
      <c r="Z444" s="57"/>
      <c r="AA444" s="58"/>
    </row>
    <row r="445" spans="1:27" s="4" customFormat="1" x14ac:dyDescent="0.15">
      <c r="A445" s="3">
        <v>2016</v>
      </c>
      <c r="B445" s="4">
        <v>4</v>
      </c>
      <c r="C445" s="64"/>
      <c r="D445" s="13"/>
      <c r="E445" s="14"/>
      <c r="F445" s="6"/>
      <c r="G445" s="11"/>
      <c r="H445" s="39">
        <v>1760</v>
      </c>
      <c r="I445" s="36">
        <v>21.5</v>
      </c>
      <c r="J445" s="36">
        <v>1.3</v>
      </c>
      <c r="K445" s="37">
        <v>12.05</v>
      </c>
      <c r="L445" s="42">
        <v>207.11</v>
      </c>
      <c r="M445" s="67">
        <v>496</v>
      </c>
      <c r="N445" s="70">
        <v>16.100000000000001</v>
      </c>
      <c r="O445" s="62">
        <v>0.8</v>
      </c>
      <c r="P445" s="73">
        <v>11.57</v>
      </c>
      <c r="Q445" s="66">
        <v>247.69</v>
      </c>
      <c r="R445" s="67">
        <v>205</v>
      </c>
      <c r="S445" s="70">
        <v>81.8</v>
      </c>
      <c r="T445" s="62">
        <v>5.3</v>
      </c>
      <c r="U445" s="69">
        <v>2.25</v>
      </c>
      <c r="V445" s="37">
        <v>34.61</v>
      </c>
      <c r="W445" s="75"/>
      <c r="X445" s="57"/>
      <c r="Y445" s="57"/>
      <c r="Z445" s="57"/>
      <c r="AA445" s="58"/>
    </row>
    <row r="446" spans="1:27" s="4" customFormat="1" x14ac:dyDescent="0.15">
      <c r="A446" s="3">
        <v>2016</v>
      </c>
      <c r="B446" s="4">
        <v>5</v>
      </c>
      <c r="C446" s="64"/>
      <c r="D446" s="13"/>
      <c r="E446" s="14"/>
      <c r="F446" s="6"/>
      <c r="G446" s="11"/>
      <c r="H446" s="39">
        <v>1766</v>
      </c>
      <c r="I446" s="36">
        <v>22.3</v>
      </c>
      <c r="J446" s="36">
        <v>1.3</v>
      </c>
      <c r="K446" s="37">
        <v>12.02</v>
      </c>
      <c r="L446" s="42">
        <v>206.6</v>
      </c>
      <c r="M446" s="67">
        <v>500</v>
      </c>
      <c r="N446" s="70">
        <v>17.3</v>
      </c>
      <c r="O446" s="62">
        <v>0.8</v>
      </c>
      <c r="P446" s="73">
        <v>10.77</v>
      </c>
      <c r="Q446" s="66">
        <v>243.64</v>
      </c>
      <c r="R446" s="67">
        <v>206</v>
      </c>
      <c r="S446" s="70">
        <v>77.599999999999994</v>
      </c>
      <c r="T446" s="62">
        <v>5.3</v>
      </c>
      <c r="U446" s="69">
        <v>2.35</v>
      </c>
      <c r="V446" s="37">
        <v>34.36</v>
      </c>
      <c r="W446" s="75"/>
      <c r="X446" s="57"/>
      <c r="Y446" s="57"/>
      <c r="Z446" s="57"/>
      <c r="AA446" s="58"/>
    </row>
    <row r="447" spans="1:27" s="4" customFormat="1" x14ac:dyDescent="0.15">
      <c r="A447" s="3">
        <v>2016</v>
      </c>
      <c r="B447" s="4">
        <v>6</v>
      </c>
      <c r="C447" s="64"/>
      <c r="D447" s="13"/>
      <c r="E447" s="14"/>
      <c r="F447" s="6"/>
      <c r="G447" s="11"/>
      <c r="H447" s="39">
        <v>1775</v>
      </c>
      <c r="I447" s="36">
        <v>21.5</v>
      </c>
      <c r="J447" s="36">
        <v>1.2</v>
      </c>
      <c r="K447" s="37">
        <v>11.38</v>
      </c>
      <c r="L447" s="42">
        <v>206.47</v>
      </c>
      <c r="M447" s="67">
        <v>493</v>
      </c>
      <c r="N447" s="70">
        <v>17.600000000000001</v>
      </c>
      <c r="O447" s="62">
        <v>0.7</v>
      </c>
      <c r="P447" s="73">
        <v>10.15</v>
      </c>
      <c r="Q447" s="66">
        <v>250.9</v>
      </c>
      <c r="R447" s="67">
        <v>201</v>
      </c>
      <c r="S447" s="70">
        <v>63.6</v>
      </c>
      <c r="T447" s="62">
        <v>4.2</v>
      </c>
      <c r="U447" s="69">
        <v>2.46</v>
      </c>
      <c r="V447" s="37">
        <v>37.46</v>
      </c>
      <c r="W447" s="75"/>
      <c r="X447" s="57"/>
      <c r="Y447" s="57"/>
      <c r="Z447" s="57"/>
      <c r="AA447" s="58"/>
    </row>
    <row r="448" spans="1:27" s="4" customFormat="1" x14ac:dyDescent="0.15">
      <c r="A448" s="3">
        <v>2016</v>
      </c>
      <c r="B448" s="4">
        <v>7</v>
      </c>
      <c r="C448" s="64"/>
      <c r="D448" s="13"/>
      <c r="E448" s="14"/>
      <c r="F448" s="6"/>
      <c r="G448" s="11"/>
      <c r="H448" s="39">
        <v>1780</v>
      </c>
      <c r="I448" s="36">
        <v>22.7</v>
      </c>
      <c r="J448" s="36">
        <v>1.2</v>
      </c>
      <c r="K448" s="37">
        <v>11.2</v>
      </c>
      <c r="L448" s="42">
        <v>203.57</v>
      </c>
      <c r="M448" s="67">
        <v>490</v>
      </c>
      <c r="N448" s="70">
        <v>18.100000000000001</v>
      </c>
      <c r="O448" s="62">
        <v>0.7</v>
      </c>
      <c r="P448" s="73">
        <v>10.24</v>
      </c>
      <c r="Q448" s="66">
        <v>251.21</v>
      </c>
      <c r="R448" s="67">
        <v>207</v>
      </c>
      <c r="S448" s="70">
        <v>60.3</v>
      </c>
      <c r="T448" s="62">
        <v>4.2</v>
      </c>
      <c r="U448" s="69">
        <v>2.59</v>
      </c>
      <c r="V448" s="37">
        <v>37.08</v>
      </c>
      <c r="W448" s="75"/>
      <c r="X448" s="57"/>
      <c r="Y448" s="57"/>
      <c r="Z448" s="57"/>
      <c r="AA448" s="58"/>
    </row>
    <row r="449" spans="1:27" s="4" customFormat="1" x14ac:dyDescent="0.15">
      <c r="A449" s="3">
        <v>2016</v>
      </c>
      <c r="B449" s="4">
        <v>8</v>
      </c>
      <c r="C449" s="64"/>
      <c r="D449" s="13"/>
      <c r="E449" s="14"/>
      <c r="F449" s="6"/>
      <c r="G449" s="11"/>
      <c r="H449" s="39">
        <v>1783</v>
      </c>
      <c r="I449" s="36">
        <v>22</v>
      </c>
      <c r="J449" s="36">
        <v>1.2</v>
      </c>
      <c r="K449" s="37">
        <v>11.24</v>
      </c>
      <c r="L449" s="42">
        <v>202.74</v>
      </c>
      <c r="M449" s="67">
        <v>496</v>
      </c>
      <c r="N449" s="70">
        <v>18.5</v>
      </c>
      <c r="O449" s="62">
        <v>0.7</v>
      </c>
      <c r="P449" s="73">
        <v>9.86</v>
      </c>
      <c r="Q449" s="66">
        <v>246.64</v>
      </c>
      <c r="R449" s="67">
        <v>202</v>
      </c>
      <c r="S449" s="70">
        <v>58.9</v>
      </c>
      <c r="T449" s="62">
        <v>4.3</v>
      </c>
      <c r="U449" s="69">
        <v>2.63</v>
      </c>
      <c r="V449" s="37">
        <v>35.61</v>
      </c>
      <c r="W449" s="75"/>
      <c r="X449" s="57"/>
      <c r="Y449" s="57"/>
      <c r="Z449" s="57"/>
      <c r="AA449" s="58"/>
    </row>
    <row r="450" spans="1:27" s="4" customFormat="1" x14ac:dyDescent="0.15">
      <c r="A450" s="3">
        <v>2016</v>
      </c>
      <c r="B450" s="4">
        <v>9</v>
      </c>
      <c r="C450" s="64"/>
      <c r="D450" s="13"/>
      <c r="E450" s="14"/>
      <c r="F450" s="6"/>
      <c r="G450" s="11"/>
      <c r="H450" s="39">
        <v>1786</v>
      </c>
      <c r="I450" s="36">
        <v>22.7</v>
      </c>
      <c r="J450" s="36">
        <v>1.3</v>
      </c>
      <c r="K450" s="37">
        <v>10.91</v>
      </c>
      <c r="L450" s="42">
        <v>197.64</v>
      </c>
      <c r="M450" s="67">
        <v>491</v>
      </c>
      <c r="N450" s="70">
        <v>19.7</v>
      </c>
      <c r="O450" s="62">
        <v>0.8</v>
      </c>
      <c r="P450" s="73">
        <v>8.91</v>
      </c>
      <c r="Q450" s="66">
        <v>232.9</v>
      </c>
      <c r="R450" s="67">
        <v>200</v>
      </c>
      <c r="S450" s="70">
        <v>65.8</v>
      </c>
      <c r="T450" s="62">
        <v>4.4000000000000004</v>
      </c>
      <c r="U450" s="69">
        <v>2.36</v>
      </c>
      <c r="V450" s="37">
        <v>35.270000000000003</v>
      </c>
      <c r="W450" s="75"/>
      <c r="X450" s="57"/>
      <c r="Y450" s="57"/>
      <c r="Z450" s="57"/>
      <c r="AA450" s="58"/>
    </row>
    <row r="451" spans="1:27" s="4" customFormat="1" x14ac:dyDescent="0.15">
      <c r="A451" s="3">
        <v>2016</v>
      </c>
      <c r="B451" s="4">
        <v>10</v>
      </c>
      <c r="C451" s="64"/>
      <c r="D451" s="13"/>
      <c r="E451" s="14"/>
      <c r="F451" s="6"/>
      <c r="G451" s="11"/>
      <c r="H451" s="39">
        <v>1789</v>
      </c>
      <c r="I451" s="36">
        <v>24</v>
      </c>
      <c r="J451" s="36">
        <v>1.3</v>
      </c>
      <c r="K451" s="37">
        <v>10.76</v>
      </c>
      <c r="L451" s="42">
        <v>194.83</v>
      </c>
      <c r="M451" s="67">
        <v>490</v>
      </c>
      <c r="N451" s="70">
        <v>20.7</v>
      </c>
      <c r="O451" s="62">
        <v>0.8</v>
      </c>
      <c r="P451" s="73">
        <v>8.7100000000000009</v>
      </c>
      <c r="Q451" s="66">
        <v>230.43</v>
      </c>
      <c r="R451" s="67">
        <v>204</v>
      </c>
      <c r="S451" s="70">
        <v>68.5</v>
      </c>
      <c r="T451" s="62">
        <v>5</v>
      </c>
      <c r="U451" s="69">
        <v>2.5099999999999998</v>
      </c>
      <c r="V451" s="37">
        <v>34.71</v>
      </c>
      <c r="W451" s="75"/>
      <c r="X451" s="57"/>
      <c r="Y451" s="57"/>
      <c r="Z451" s="57"/>
      <c r="AA451" s="58"/>
    </row>
    <row r="452" spans="1:27" s="4" customFormat="1" x14ac:dyDescent="0.15">
      <c r="A452" s="3">
        <v>2016</v>
      </c>
      <c r="B452" s="4">
        <v>11</v>
      </c>
      <c r="C452" s="64"/>
      <c r="D452" s="13"/>
      <c r="E452" s="14"/>
      <c r="F452" s="6"/>
      <c r="G452" s="11"/>
      <c r="H452" s="39">
        <v>1794</v>
      </c>
      <c r="I452" s="36">
        <v>25.4</v>
      </c>
      <c r="J452" s="36">
        <v>1.4</v>
      </c>
      <c r="K452" s="37">
        <v>10.51</v>
      </c>
      <c r="L452" s="42">
        <v>194.05</v>
      </c>
      <c r="M452" s="67">
        <v>490</v>
      </c>
      <c r="N452" s="70">
        <v>21.6</v>
      </c>
      <c r="O452" s="62">
        <v>0.8</v>
      </c>
      <c r="P452" s="73">
        <v>8.66</v>
      </c>
      <c r="Q452" s="66">
        <v>230</v>
      </c>
      <c r="R452" s="67">
        <v>201</v>
      </c>
      <c r="S452" s="70">
        <v>69.2</v>
      </c>
      <c r="T452" s="62">
        <v>4.8</v>
      </c>
      <c r="U452" s="69">
        <v>2.39</v>
      </c>
      <c r="V452" s="37">
        <v>34.42</v>
      </c>
      <c r="W452" s="75"/>
      <c r="X452" s="57"/>
      <c r="Y452" s="57"/>
      <c r="Z452" s="57"/>
      <c r="AA452" s="58"/>
    </row>
    <row r="453" spans="1:27" s="4" customFormat="1" x14ac:dyDescent="0.15">
      <c r="A453" s="3">
        <v>2016</v>
      </c>
      <c r="B453" s="4">
        <v>12</v>
      </c>
      <c r="C453" s="64"/>
      <c r="D453" s="13"/>
      <c r="E453" s="14"/>
      <c r="F453" s="6"/>
      <c r="G453" s="11"/>
      <c r="H453" s="39">
        <v>1810</v>
      </c>
      <c r="I453" s="36">
        <v>26.4</v>
      </c>
      <c r="J453" s="36">
        <v>1.4</v>
      </c>
      <c r="K453" s="37">
        <v>10.42</v>
      </c>
      <c r="L453" s="42">
        <v>192</v>
      </c>
      <c r="M453" s="67">
        <v>484</v>
      </c>
      <c r="N453" s="70">
        <v>20.5</v>
      </c>
      <c r="O453" s="62">
        <v>0.8</v>
      </c>
      <c r="P453" s="73">
        <v>9.34</v>
      </c>
      <c r="Q453" s="66">
        <v>231.44</v>
      </c>
      <c r="R453" s="67">
        <v>197</v>
      </c>
      <c r="S453" s="70">
        <v>72</v>
      </c>
      <c r="T453" s="62">
        <v>5</v>
      </c>
      <c r="U453" s="69">
        <v>2.4</v>
      </c>
      <c r="V453" s="37">
        <v>34.74</v>
      </c>
      <c r="W453" s="75"/>
      <c r="X453" s="57"/>
      <c r="Y453" s="57"/>
      <c r="Z453" s="57"/>
      <c r="AA453" s="58"/>
    </row>
    <row r="454" spans="1:27" s="4" customFormat="1" x14ac:dyDescent="0.15">
      <c r="A454" s="3">
        <v>2017</v>
      </c>
      <c r="B454" s="4">
        <v>1</v>
      </c>
      <c r="C454" s="64"/>
      <c r="D454" s="13"/>
      <c r="E454" s="14"/>
      <c r="F454" s="6"/>
      <c r="G454" s="11"/>
      <c r="H454" s="39">
        <v>1808</v>
      </c>
      <c r="I454" s="36">
        <v>26.5</v>
      </c>
      <c r="J454" s="36">
        <v>1.4</v>
      </c>
      <c r="K454" s="37">
        <v>10.33</v>
      </c>
      <c r="L454" s="42">
        <v>190.96</v>
      </c>
      <c r="M454" s="67">
        <v>485</v>
      </c>
      <c r="N454" s="70">
        <v>21.4</v>
      </c>
      <c r="O454" s="62">
        <v>0.9</v>
      </c>
      <c r="P454" s="73">
        <v>9.16</v>
      </c>
      <c r="Q454" s="66">
        <v>229.19</v>
      </c>
      <c r="R454" s="67">
        <v>206</v>
      </c>
      <c r="S454" s="70">
        <v>75.599999999999994</v>
      </c>
      <c r="T454" s="62">
        <v>5.8</v>
      </c>
      <c r="U454" s="69">
        <v>2.67</v>
      </c>
      <c r="V454" s="37">
        <v>35.06</v>
      </c>
      <c r="W454" s="75"/>
      <c r="X454" s="57"/>
      <c r="Y454" s="57"/>
      <c r="Z454" s="57"/>
      <c r="AA454" s="58"/>
    </row>
    <row r="455" spans="1:27" s="4" customFormat="1" x14ac:dyDescent="0.15">
      <c r="A455" s="3">
        <v>2017</v>
      </c>
      <c r="B455" s="4">
        <v>2</v>
      </c>
      <c r="C455" s="64"/>
      <c r="D455" s="13"/>
      <c r="E455" s="14"/>
      <c r="F455" s="6"/>
      <c r="G455" s="11"/>
      <c r="H455" s="39">
        <v>1810</v>
      </c>
      <c r="I455" s="36">
        <v>27.1</v>
      </c>
      <c r="J455" s="36">
        <v>1.5</v>
      </c>
      <c r="K455" s="37">
        <v>10.26</v>
      </c>
      <c r="L455" s="42">
        <v>190.7</v>
      </c>
      <c r="M455" s="67">
        <v>485</v>
      </c>
      <c r="N455" s="70">
        <v>22.7</v>
      </c>
      <c r="O455" s="62">
        <v>0.9</v>
      </c>
      <c r="P455" s="73">
        <v>9.06</v>
      </c>
      <c r="Q455" s="66">
        <v>229.31</v>
      </c>
      <c r="R455" s="67">
        <v>204</v>
      </c>
      <c r="S455" s="70">
        <v>85.5</v>
      </c>
      <c r="T455" s="62">
        <v>6</v>
      </c>
      <c r="U455" s="69">
        <v>2.4500000000000002</v>
      </c>
      <c r="V455" s="37">
        <v>34.82</v>
      </c>
      <c r="W455" s="75"/>
      <c r="X455" s="57"/>
      <c r="Y455" s="57"/>
      <c r="Z455" s="57"/>
      <c r="AA455" s="58"/>
    </row>
    <row r="456" spans="1:27" s="4" customFormat="1" x14ac:dyDescent="0.15">
      <c r="A456" s="3">
        <v>2017</v>
      </c>
      <c r="B456" s="4">
        <v>3</v>
      </c>
      <c r="C456" s="64"/>
      <c r="D456" s="13"/>
      <c r="E456" s="14"/>
      <c r="F456" s="6"/>
      <c r="G456" s="11"/>
      <c r="H456" s="39">
        <v>1813</v>
      </c>
      <c r="I456" s="36">
        <v>26.8</v>
      </c>
      <c r="J456" s="36">
        <v>1.4</v>
      </c>
      <c r="K456" s="37">
        <v>10.18</v>
      </c>
      <c r="L456" s="42">
        <v>189.44</v>
      </c>
      <c r="M456" s="67">
        <v>484</v>
      </c>
      <c r="N456" s="70">
        <v>22.4</v>
      </c>
      <c r="O456" s="62">
        <v>0.9</v>
      </c>
      <c r="P456" s="73">
        <v>9.16</v>
      </c>
      <c r="Q456" s="66">
        <v>228.27</v>
      </c>
      <c r="R456" s="67">
        <v>202</v>
      </c>
      <c r="S456" s="70">
        <v>94.1</v>
      </c>
      <c r="T456" s="62">
        <v>5.6</v>
      </c>
      <c r="U456" s="69">
        <v>2.0299999999999998</v>
      </c>
      <c r="V456" s="37">
        <v>34.03</v>
      </c>
      <c r="W456" s="75"/>
      <c r="X456" s="57"/>
      <c r="Y456" s="57"/>
      <c r="Z456" s="57"/>
      <c r="AA456" s="58"/>
    </row>
    <row r="457" spans="1:27" s="4" customFormat="1" x14ac:dyDescent="0.15">
      <c r="A457" s="3">
        <v>2017</v>
      </c>
      <c r="B457" s="4">
        <v>4</v>
      </c>
      <c r="C457" s="64"/>
      <c r="D457" s="13"/>
      <c r="E457" s="14"/>
      <c r="F457" s="6"/>
      <c r="G457" s="11"/>
      <c r="H457" s="39">
        <v>1817</v>
      </c>
      <c r="I457" s="36">
        <v>27.1</v>
      </c>
      <c r="J457" s="36">
        <v>1.4</v>
      </c>
      <c r="K457" s="37">
        <v>9.89</v>
      </c>
      <c r="L457" s="42">
        <v>186.61</v>
      </c>
      <c r="M457" s="67">
        <v>483</v>
      </c>
      <c r="N457" s="70">
        <v>21.7</v>
      </c>
      <c r="O457" s="62">
        <v>0.9</v>
      </c>
      <c r="P457" s="73">
        <v>9.1199999999999992</v>
      </c>
      <c r="Q457" s="66">
        <v>222.7</v>
      </c>
      <c r="R457" s="67">
        <v>211</v>
      </c>
      <c r="S457" s="70">
        <v>94.4</v>
      </c>
      <c r="T457" s="62">
        <v>5.9</v>
      </c>
      <c r="U457" s="69">
        <v>2.06</v>
      </c>
      <c r="V457" s="37">
        <v>32.82</v>
      </c>
      <c r="W457" s="75"/>
      <c r="X457" s="57"/>
      <c r="Y457" s="57"/>
      <c r="Z457" s="57"/>
      <c r="AA457" s="58"/>
    </row>
    <row r="458" spans="1:27" s="4" customFormat="1" x14ac:dyDescent="0.15">
      <c r="A458" s="3">
        <v>2017</v>
      </c>
      <c r="B458" s="4">
        <v>5</v>
      </c>
      <c r="C458" s="64"/>
      <c r="D458" s="13"/>
      <c r="E458" s="14"/>
      <c r="F458" s="6"/>
      <c r="G458" s="11"/>
      <c r="H458" s="39">
        <v>1819</v>
      </c>
      <c r="I458" s="36">
        <v>27.9</v>
      </c>
      <c r="J458" s="36">
        <v>1.5</v>
      </c>
      <c r="K458" s="37">
        <v>9.98</v>
      </c>
      <c r="L458" s="42">
        <v>186.88</v>
      </c>
      <c r="M458" s="67">
        <v>483</v>
      </c>
      <c r="N458" s="70">
        <v>21.6</v>
      </c>
      <c r="O458" s="62">
        <v>0.9</v>
      </c>
      <c r="P458" s="73">
        <v>9.42</v>
      </c>
      <c r="Q458" s="66">
        <v>223.26</v>
      </c>
      <c r="R458" s="67">
        <v>212</v>
      </c>
      <c r="S458" s="70">
        <v>93.6</v>
      </c>
      <c r="T458" s="62">
        <v>6.4</v>
      </c>
      <c r="U458" s="69">
        <v>2.2799999999999998</v>
      </c>
      <c r="V458" s="37">
        <v>33.54</v>
      </c>
      <c r="W458" s="75"/>
      <c r="X458" s="57"/>
      <c r="Y458" s="57"/>
      <c r="Z458" s="57"/>
      <c r="AA458" s="58"/>
    </row>
    <row r="459" spans="1:27" s="4" customFormat="1" x14ac:dyDescent="0.15">
      <c r="A459" s="3">
        <v>2017</v>
      </c>
      <c r="B459" s="4">
        <v>6</v>
      </c>
      <c r="C459" s="64"/>
      <c r="D459" s="13"/>
      <c r="E459" s="14"/>
      <c r="F459" s="6"/>
      <c r="G459" s="11"/>
      <c r="H459" s="39">
        <v>1746</v>
      </c>
      <c r="I459" s="36">
        <v>24.7</v>
      </c>
      <c r="J459" s="36">
        <v>1.5</v>
      </c>
      <c r="K459" s="37">
        <v>11.57</v>
      </c>
      <c r="L459" s="42">
        <v>192.89</v>
      </c>
      <c r="M459" s="67">
        <v>465</v>
      </c>
      <c r="N459" s="70">
        <v>19.100000000000001</v>
      </c>
      <c r="O459" s="62">
        <v>0.9</v>
      </c>
      <c r="P459" s="69">
        <v>11.09</v>
      </c>
      <c r="Q459" s="73">
        <v>232.11</v>
      </c>
      <c r="R459" s="67">
        <v>206</v>
      </c>
      <c r="S459" s="70">
        <v>111.7</v>
      </c>
      <c r="T459" s="62">
        <v>6</v>
      </c>
      <c r="U459" s="69">
        <v>1.93</v>
      </c>
      <c r="V459" s="37">
        <v>35.72</v>
      </c>
      <c r="W459" s="75"/>
      <c r="X459" s="57"/>
      <c r="Y459" s="57"/>
      <c r="Z459" s="57"/>
      <c r="AA459" s="58"/>
    </row>
    <row r="460" spans="1:27" s="4" customFormat="1" x14ac:dyDescent="0.15">
      <c r="A460" s="3">
        <v>2017</v>
      </c>
      <c r="B460" s="4">
        <v>7</v>
      </c>
      <c r="C460" s="64"/>
      <c r="D460" s="13"/>
      <c r="E460" s="14"/>
      <c r="F460" s="6"/>
      <c r="G460" s="11"/>
      <c r="H460" s="39">
        <v>1749</v>
      </c>
      <c r="I460" s="36">
        <v>25.1</v>
      </c>
      <c r="J460" s="36">
        <v>1.5</v>
      </c>
      <c r="K460" s="37">
        <v>11.49</v>
      </c>
      <c r="L460" s="42">
        <v>191.68</v>
      </c>
      <c r="M460" s="67">
        <v>463</v>
      </c>
      <c r="N460" s="70">
        <v>19.899999999999999</v>
      </c>
      <c r="O460" s="62">
        <v>0.9</v>
      </c>
      <c r="P460" s="73">
        <v>11.07</v>
      </c>
      <c r="Q460" s="66">
        <v>232.1</v>
      </c>
      <c r="R460" s="67">
        <v>208</v>
      </c>
      <c r="S460" s="70">
        <v>112.7</v>
      </c>
      <c r="T460" s="62">
        <v>6.2</v>
      </c>
      <c r="U460" s="69">
        <v>1.97</v>
      </c>
      <c r="V460" s="37">
        <v>35.56</v>
      </c>
      <c r="W460" s="75"/>
      <c r="X460" s="57"/>
      <c r="Y460" s="57"/>
      <c r="Z460" s="57"/>
      <c r="AA460" s="58"/>
    </row>
    <row r="461" spans="1:27" s="4" customFormat="1" x14ac:dyDescent="0.15">
      <c r="A461" s="3">
        <v>2017</v>
      </c>
      <c r="B461" s="4">
        <v>8</v>
      </c>
      <c r="C461" s="64"/>
      <c r="D461" s="13"/>
      <c r="E461" s="14"/>
      <c r="F461" s="6"/>
      <c r="G461" s="11"/>
      <c r="H461" s="39">
        <v>1747</v>
      </c>
      <c r="I461" s="36">
        <v>25.6</v>
      </c>
      <c r="J461" s="36">
        <v>1.5</v>
      </c>
      <c r="K461" s="37">
        <v>11.42</v>
      </c>
      <c r="L461" s="42">
        <v>190.81</v>
      </c>
      <c r="M461" s="67">
        <v>468</v>
      </c>
      <c r="N461" s="70">
        <v>21.2</v>
      </c>
      <c r="O461" s="62">
        <v>1</v>
      </c>
      <c r="P461" s="73">
        <v>10.53</v>
      </c>
      <c r="Q461" s="66">
        <v>228.63</v>
      </c>
      <c r="R461" s="67">
        <v>207</v>
      </c>
      <c r="S461" s="70">
        <v>107</v>
      </c>
      <c r="T461" s="62">
        <v>5.9</v>
      </c>
      <c r="U461" s="69">
        <v>1.93</v>
      </c>
      <c r="V461" s="37">
        <v>35.01</v>
      </c>
      <c r="W461" s="75"/>
      <c r="X461" s="57"/>
      <c r="Y461" s="57"/>
      <c r="Z461" s="57"/>
      <c r="AA461" s="58"/>
    </row>
    <row r="462" spans="1:27" s="4" customFormat="1" x14ac:dyDescent="0.15">
      <c r="A462" s="3">
        <v>2017</v>
      </c>
      <c r="B462" s="4">
        <v>9</v>
      </c>
      <c r="C462" s="64"/>
      <c r="D462" s="13"/>
      <c r="E462" s="14"/>
      <c r="F462" s="6"/>
      <c r="G462" s="11"/>
      <c r="H462" s="39">
        <v>1755</v>
      </c>
      <c r="I462" s="36">
        <v>27.1</v>
      </c>
      <c r="J462" s="36">
        <v>1.6</v>
      </c>
      <c r="K462" s="37">
        <v>10.37</v>
      </c>
      <c r="L462" s="42">
        <v>172.86</v>
      </c>
      <c r="M462" s="67">
        <v>464</v>
      </c>
      <c r="N462" s="70">
        <v>20.5</v>
      </c>
      <c r="O462" s="62">
        <v>1</v>
      </c>
      <c r="P462" s="73">
        <v>9.9</v>
      </c>
      <c r="Q462" s="66">
        <v>209.83</v>
      </c>
      <c r="R462" s="67">
        <v>203</v>
      </c>
      <c r="S462" s="70">
        <v>114.4</v>
      </c>
      <c r="T462" s="62">
        <v>5.5</v>
      </c>
      <c r="U462" s="69">
        <v>1.65</v>
      </c>
      <c r="V462" s="37">
        <v>34.520000000000003</v>
      </c>
      <c r="W462" s="75"/>
      <c r="X462" s="57"/>
      <c r="Y462" s="57"/>
      <c r="Z462" s="57"/>
      <c r="AA462" s="58"/>
    </row>
    <row r="463" spans="1:27" s="4" customFormat="1" x14ac:dyDescent="0.15">
      <c r="A463" s="3">
        <v>2017</v>
      </c>
      <c r="B463" s="4">
        <v>10</v>
      </c>
      <c r="C463" s="64"/>
      <c r="D463" s="13"/>
      <c r="E463" s="14"/>
      <c r="F463" s="6"/>
      <c r="G463" s="11"/>
      <c r="H463" s="39">
        <v>1758</v>
      </c>
      <c r="I463" s="36">
        <v>28.5</v>
      </c>
      <c r="J463" s="36">
        <v>1.7</v>
      </c>
      <c r="K463" s="37">
        <v>10.01</v>
      </c>
      <c r="L463" s="42">
        <v>167.59</v>
      </c>
      <c r="M463" s="67">
        <v>467</v>
      </c>
      <c r="N463" s="70">
        <v>21.8</v>
      </c>
      <c r="O463" s="62">
        <v>1</v>
      </c>
      <c r="P463" s="73">
        <v>9.3000000000000007</v>
      </c>
      <c r="Q463" s="66">
        <v>201.58</v>
      </c>
      <c r="R463" s="67">
        <v>207</v>
      </c>
      <c r="S463" s="70">
        <v>119.9</v>
      </c>
      <c r="T463" s="62">
        <v>6</v>
      </c>
      <c r="U463" s="69">
        <v>1.7</v>
      </c>
      <c r="V463" s="37">
        <v>34.07</v>
      </c>
      <c r="W463" s="75"/>
      <c r="X463" s="57"/>
      <c r="Y463" s="57"/>
      <c r="Z463" s="57"/>
      <c r="AA463" s="58"/>
    </row>
    <row r="464" spans="1:27" s="4" customFormat="1" x14ac:dyDescent="0.15">
      <c r="A464" s="3">
        <v>2017</v>
      </c>
      <c r="B464" s="4">
        <v>11</v>
      </c>
      <c r="C464" s="64"/>
      <c r="D464" s="13"/>
      <c r="E464" s="14"/>
      <c r="F464" s="6"/>
      <c r="G464" s="11"/>
      <c r="H464" s="39">
        <v>1763</v>
      </c>
      <c r="I464" s="36">
        <v>28.6</v>
      </c>
      <c r="J464" s="36">
        <v>1.7</v>
      </c>
      <c r="K464" s="41">
        <v>10.07</v>
      </c>
      <c r="L464" s="37">
        <v>167.45</v>
      </c>
      <c r="M464" s="67">
        <v>464</v>
      </c>
      <c r="N464" s="70">
        <v>22.5</v>
      </c>
      <c r="O464" s="62">
        <v>1</v>
      </c>
      <c r="P464" s="69">
        <v>9.14</v>
      </c>
      <c r="Q464" s="73">
        <v>199.67</v>
      </c>
      <c r="R464" s="67">
        <v>209</v>
      </c>
      <c r="S464" s="70">
        <v>117.2</v>
      </c>
      <c r="T464" s="62">
        <v>6.2</v>
      </c>
      <c r="U464" s="69">
        <v>1.8</v>
      </c>
      <c r="V464" s="37">
        <v>34.06</v>
      </c>
      <c r="W464" s="75"/>
      <c r="X464" s="57"/>
      <c r="Y464" s="57"/>
      <c r="Z464" s="57"/>
      <c r="AA464" s="58"/>
    </row>
    <row r="465" spans="1:27" s="4" customFormat="1" x14ac:dyDescent="0.15">
      <c r="A465" s="3">
        <v>2017</v>
      </c>
      <c r="B465" s="4">
        <v>12</v>
      </c>
      <c r="C465" s="64"/>
      <c r="D465" s="13"/>
      <c r="E465" s="14"/>
      <c r="F465" s="6"/>
      <c r="G465" s="11"/>
      <c r="H465" s="39">
        <v>1776</v>
      </c>
      <c r="I465" s="36">
        <v>29.3</v>
      </c>
      <c r="J465" s="36">
        <v>1.8</v>
      </c>
      <c r="K465" s="37">
        <v>9.98</v>
      </c>
      <c r="L465" s="42">
        <v>165.88</v>
      </c>
      <c r="M465" s="67">
        <v>456</v>
      </c>
      <c r="N465" s="70">
        <v>22.4</v>
      </c>
      <c r="O465" s="62">
        <v>1</v>
      </c>
      <c r="P465" s="73">
        <v>9.27</v>
      </c>
      <c r="Q465" s="66">
        <v>200.44</v>
      </c>
      <c r="R465" s="67">
        <v>202</v>
      </c>
      <c r="S465" s="70">
        <v>123.9</v>
      </c>
      <c r="T465" s="62">
        <v>6.6</v>
      </c>
      <c r="U465" s="69">
        <v>1.81</v>
      </c>
      <c r="V465" s="37">
        <v>33.89</v>
      </c>
      <c r="W465" s="75"/>
      <c r="X465" s="57"/>
      <c r="Y465" s="57"/>
      <c r="Z465" s="57"/>
      <c r="AA465" s="58"/>
    </row>
    <row r="466" spans="1:27" s="4" customFormat="1" x14ac:dyDescent="0.15">
      <c r="A466" s="3">
        <v>2018</v>
      </c>
      <c r="B466" s="4">
        <v>1</v>
      </c>
      <c r="C466" s="64"/>
      <c r="D466" s="13"/>
      <c r="E466" s="14"/>
      <c r="F466" s="6"/>
      <c r="G466" s="11"/>
      <c r="H466" s="39">
        <v>1782</v>
      </c>
      <c r="I466" s="36">
        <v>29.6</v>
      </c>
      <c r="J466" s="36">
        <v>1.8</v>
      </c>
      <c r="K466" s="37">
        <v>9.99</v>
      </c>
      <c r="L466" s="42">
        <v>165.33</v>
      </c>
      <c r="M466" s="67">
        <v>461</v>
      </c>
      <c r="N466" s="70">
        <v>23.6</v>
      </c>
      <c r="O466" s="62">
        <v>1.1000000000000001</v>
      </c>
      <c r="P466" s="73">
        <v>9.1999999999999993</v>
      </c>
      <c r="Q466" s="66">
        <v>197.9</v>
      </c>
      <c r="R466" s="67">
        <v>208</v>
      </c>
      <c r="S466" s="70">
        <v>139.30000000000001</v>
      </c>
      <c r="T466" s="62">
        <v>7.5</v>
      </c>
      <c r="U466" s="69">
        <v>1.78</v>
      </c>
      <c r="V466" s="37">
        <v>33.22</v>
      </c>
      <c r="W466" s="75"/>
      <c r="X466" s="57"/>
      <c r="Y466" s="57"/>
      <c r="Z466" s="57"/>
      <c r="AA466" s="58"/>
    </row>
    <row r="467" spans="1:27" s="4" customFormat="1" x14ac:dyDescent="0.15">
      <c r="A467" s="3">
        <v>2018</v>
      </c>
      <c r="B467" s="4">
        <v>2</v>
      </c>
      <c r="C467" s="64"/>
      <c r="D467" s="13"/>
      <c r="E467" s="14"/>
      <c r="F467" s="6"/>
      <c r="G467" s="11"/>
      <c r="H467" s="39">
        <v>1782</v>
      </c>
      <c r="I467" s="36">
        <v>28.5</v>
      </c>
      <c r="J467" s="36">
        <v>1.7</v>
      </c>
      <c r="K467" s="37">
        <v>9.89</v>
      </c>
      <c r="L467" s="42">
        <v>163.78</v>
      </c>
      <c r="M467" s="67">
        <v>457</v>
      </c>
      <c r="N467" s="70">
        <v>22.9</v>
      </c>
      <c r="O467" s="62">
        <v>1.1000000000000001</v>
      </c>
      <c r="P467" s="73">
        <v>9.17</v>
      </c>
      <c r="Q467" s="66">
        <v>197.18</v>
      </c>
      <c r="R467" s="67">
        <v>208</v>
      </c>
      <c r="S467" s="70">
        <v>150.69999999999999</v>
      </c>
      <c r="T467" s="62">
        <v>7</v>
      </c>
      <c r="U467" s="69">
        <v>1.52</v>
      </c>
      <c r="V467" s="37">
        <v>32.549999999999997</v>
      </c>
      <c r="W467" s="75"/>
      <c r="X467" s="57"/>
      <c r="Y467" s="57"/>
      <c r="Z467" s="57"/>
      <c r="AA467" s="58"/>
    </row>
    <row r="468" spans="1:27" s="4" customFormat="1" x14ac:dyDescent="0.15">
      <c r="A468" s="3">
        <v>2018</v>
      </c>
      <c r="B468" s="4">
        <v>3</v>
      </c>
      <c r="C468" s="64"/>
      <c r="D468" s="13"/>
      <c r="E468" s="14"/>
      <c r="F468" s="6"/>
      <c r="G468" s="11"/>
      <c r="H468" s="39">
        <v>1777</v>
      </c>
      <c r="I468" s="36">
        <v>27.1</v>
      </c>
      <c r="J468" s="36">
        <v>1.7</v>
      </c>
      <c r="K468" s="37">
        <v>10.06</v>
      </c>
      <c r="L468" s="42">
        <v>162.91999999999999</v>
      </c>
      <c r="M468" s="67">
        <v>453</v>
      </c>
      <c r="N468" s="70">
        <v>22.2</v>
      </c>
      <c r="O468" s="62">
        <v>1</v>
      </c>
      <c r="P468" s="73">
        <v>8.98</v>
      </c>
      <c r="Q468" s="66">
        <v>196.48</v>
      </c>
      <c r="R468" s="67">
        <v>202</v>
      </c>
      <c r="S468" s="70">
        <v>122.1</v>
      </c>
      <c r="T468" s="62">
        <v>6.8</v>
      </c>
      <c r="U468" s="69">
        <v>1.8</v>
      </c>
      <c r="V468" s="37">
        <v>32.22</v>
      </c>
      <c r="W468" s="75"/>
      <c r="X468" s="57"/>
      <c r="Y468" s="57"/>
      <c r="Z468" s="57"/>
      <c r="AA468" s="58"/>
    </row>
    <row r="469" spans="1:27" s="4" customFormat="1" x14ac:dyDescent="0.15">
      <c r="A469" s="3">
        <v>2018</v>
      </c>
      <c r="B469" s="4">
        <v>4</v>
      </c>
      <c r="C469" s="64"/>
      <c r="D469" s="13"/>
      <c r="E469" s="14"/>
      <c r="F469" s="6"/>
      <c r="G469" s="11"/>
      <c r="H469" s="39">
        <v>1779</v>
      </c>
      <c r="I469" s="36">
        <v>27.6</v>
      </c>
      <c r="J469" s="36">
        <v>1.7</v>
      </c>
      <c r="K469" s="37">
        <v>9.99</v>
      </c>
      <c r="L469" s="42">
        <v>159.37</v>
      </c>
      <c r="M469" s="67">
        <v>455</v>
      </c>
      <c r="N469" s="70">
        <v>22.2</v>
      </c>
      <c r="O469" s="62">
        <v>1</v>
      </c>
      <c r="P469" s="73">
        <v>8.5299999999999994</v>
      </c>
      <c r="Q469" s="66">
        <v>190.7</v>
      </c>
      <c r="R469" s="67">
        <v>212</v>
      </c>
      <c r="S469" s="70">
        <v>113.3</v>
      </c>
      <c r="T469" s="62">
        <v>7</v>
      </c>
      <c r="U469" s="69">
        <v>1.98</v>
      </c>
      <c r="V469" s="37">
        <v>32.14</v>
      </c>
      <c r="W469" s="75"/>
      <c r="X469" s="57"/>
      <c r="Y469" s="57"/>
      <c r="Z469" s="57"/>
      <c r="AA469" s="58"/>
    </row>
    <row r="470" spans="1:27" s="4" customFormat="1" x14ac:dyDescent="0.15">
      <c r="A470" s="3">
        <v>2018</v>
      </c>
      <c r="B470" s="4">
        <v>5</v>
      </c>
      <c r="C470" s="64"/>
      <c r="D470" s="13"/>
      <c r="E470" s="14"/>
      <c r="F470" s="6"/>
      <c r="G470" s="11"/>
      <c r="H470" s="39">
        <v>1772</v>
      </c>
      <c r="I470" s="36">
        <v>27.2</v>
      </c>
      <c r="J470" s="36">
        <v>1.7</v>
      </c>
      <c r="K470" s="37">
        <v>10</v>
      </c>
      <c r="L470" s="42">
        <v>159.63</v>
      </c>
      <c r="M470" s="67">
        <v>453</v>
      </c>
      <c r="N470" s="70">
        <v>22.3</v>
      </c>
      <c r="O470" s="62">
        <v>1</v>
      </c>
      <c r="P470" s="73">
        <v>8.6300000000000008</v>
      </c>
      <c r="Q470" s="66">
        <v>190.73</v>
      </c>
      <c r="R470" s="67">
        <v>219</v>
      </c>
      <c r="S470" s="70">
        <v>133.1</v>
      </c>
      <c r="T470" s="62">
        <v>7.8</v>
      </c>
      <c r="U470" s="69">
        <v>1.86</v>
      </c>
      <c r="V470" s="37">
        <v>31.71</v>
      </c>
      <c r="W470" s="75"/>
      <c r="X470" s="57"/>
      <c r="Y470" s="57"/>
      <c r="Z470" s="57"/>
      <c r="AA470" s="58"/>
    </row>
    <row r="471" spans="1:27" s="4" customFormat="1" x14ac:dyDescent="0.15">
      <c r="A471" s="3">
        <v>2018</v>
      </c>
      <c r="B471" s="4">
        <v>6</v>
      </c>
      <c r="C471" s="64"/>
      <c r="D471" s="13"/>
      <c r="E471" s="14"/>
      <c r="F471" s="6"/>
      <c r="G471" s="11"/>
      <c r="H471" s="39">
        <v>1766</v>
      </c>
      <c r="I471" s="36">
        <v>23.8</v>
      </c>
      <c r="J471" s="32">
        <v>1.6</v>
      </c>
      <c r="K471" s="27">
        <v>11.22</v>
      </c>
      <c r="L471" s="42">
        <v>165.54</v>
      </c>
      <c r="M471" s="67">
        <v>456</v>
      </c>
      <c r="N471" s="70">
        <v>17.899999999999999</v>
      </c>
      <c r="O471" s="62">
        <v>1</v>
      </c>
      <c r="P471" s="73">
        <v>10.1</v>
      </c>
      <c r="Q471" s="66">
        <v>186.29</v>
      </c>
      <c r="R471" s="67">
        <v>213</v>
      </c>
      <c r="S471" s="70">
        <v>114.8</v>
      </c>
      <c r="T471" s="62">
        <v>7.1</v>
      </c>
      <c r="U471" s="69">
        <v>2.04</v>
      </c>
      <c r="V471" s="37">
        <v>32.979999999999997</v>
      </c>
      <c r="W471" s="75"/>
      <c r="X471" s="57"/>
      <c r="Y471" s="57"/>
      <c r="Z471" s="57"/>
      <c r="AA471" s="58"/>
    </row>
    <row r="472" spans="1:27" s="4" customFormat="1" x14ac:dyDescent="0.15">
      <c r="A472" s="3">
        <v>2018</v>
      </c>
      <c r="B472" s="4">
        <v>7</v>
      </c>
      <c r="C472" s="64"/>
      <c r="D472" s="13"/>
      <c r="E472" s="14"/>
      <c r="F472" s="6"/>
      <c r="G472" s="11"/>
      <c r="H472" s="39">
        <v>1775</v>
      </c>
      <c r="I472" s="36">
        <v>23.7</v>
      </c>
      <c r="J472" s="32">
        <v>1.6</v>
      </c>
      <c r="K472" s="27">
        <v>11.18</v>
      </c>
      <c r="L472" s="42">
        <v>163.89</v>
      </c>
      <c r="M472" s="67">
        <v>449</v>
      </c>
      <c r="N472" s="70">
        <v>18</v>
      </c>
      <c r="O472" s="62">
        <v>1</v>
      </c>
      <c r="P472" s="73">
        <v>9.61</v>
      </c>
      <c r="Q472" s="66">
        <v>180.81</v>
      </c>
      <c r="R472" s="67">
        <v>217</v>
      </c>
      <c r="S472" s="70">
        <v>109.2</v>
      </c>
      <c r="T472" s="62">
        <v>7</v>
      </c>
      <c r="U472" s="69">
        <v>2.1</v>
      </c>
      <c r="V472" s="37">
        <v>32.799999999999997</v>
      </c>
      <c r="W472" s="75"/>
      <c r="X472" s="57"/>
      <c r="Y472" s="57"/>
      <c r="Z472" s="57"/>
      <c r="AA472" s="58"/>
    </row>
    <row r="473" spans="1:27" s="4" customFormat="1" x14ac:dyDescent="0.15">
      <c r="A473" s="3">
        <v>2018</v>
      </c>
      <c r="B473" s="4">
        <v>8</v>
      </c>
      <c r="C473" s="64"/>
      <c r="D473" s="13"/>
      <c r="E473" s="14"/>
      <c r="F473" s="6"/>
      <c r="G473" s="11"/>
      <c r="H473" s="39">
        <v>1776</v>
      </c>
      <c r="I473" s="36">
        <v>23.3</v>
      </c>
      <c r="J473" s="32">
        <v>1.6</v>
      </c>
      <c r="K473" s="27">
        <v>11.16</v>
      </c>
      <c r="L473" s="42">
        <v>163.65</v>
      </c>
      <c r="M473" s="67">
        <v>449</v>
      </c>
      <c r="N473" s="70">
        <v>18</v>
      </c>
      <c r="O473" s="62">
        <v>1</v>
      </c>
      <c r="P473" s="73">
        <v>9.59</v>
      </c>
      <c r="Q473" s="66">
        <v>180.9</v>
      </c>
      <c r="R473" s="67">
        <v>224</v>
      </c>
      <c r="S473" s="70">
        <v>110.4</v>
      </c>
      <c r="T473" s="62">
        <v>7.3</v>
      </c>
      <c r="U473" s="69">
        <v>2.13</v>
      </c>
      <c r="V473" s="37">
        <v>32.04</v>
      </c>
      <c r="W473" s="75"/>
      <c r="X473" s="57"/>
      <c r="Y473" s="57"/>
      <c r="Z473" s="57"/>
      <c r="AA473" s="58"/>
    </row>
    <row r="474" spans="1:27" s="4" customFormat="1" x14ac:dyDescent="0.15">
      <c r="A474" s="3">
        <v>2018</v>
      </c>
      <c r="B474" s="4">
        <v>9</v>
      </c>
      <c r="C474" s="64"/>
      <c r="D474" s="13"/>
      <c r="E474" s="14"/>
      <c r="F474" s="6"/>
      <c r="G474" s="11"/>
      <c r="H474" s="39">
        <v>1774</v>
      </c>
      <c r="I474" s="36">
        <v>24.4</v>
      </c>
      <c r="J474" s="32">
        <v>1.7</v>
      </c>
      <c r="K474" s="27">
        <v>10.71</v>
      </c>
      <c r="L474" s="42">
        <v>156.11000000000001</v>
      </c>
      <c r="M474" s="67">
        <v>441</v>
      </c>
      <c r="N474" s="70">
        <v>18.3</v>
      </c>
      <c r="O474" s="62">
        <v>1</v>
      </c>
      <c r="P474" s="73">
        <v>9.08</v>
      </c>
      <c r="Q474" s="66">
        <v>170.59</v>
      </c>
      <c r="R474" s="67">
        <v>218</v>
      </c>
      <c r="S474" s="70">
        <v>104.5</v>
      </c>
      <c r="T474" s="62">
        <v>7.5</v>
      </c>
      <c r="U474" s="69">
        <v>2.2999999999999998</v>
      </c>
      <c r="V474" s="37">
        <v>32.049999999999997</v>
      </c>
      <c r="W474" s="75"/>
      <c r="X474" s="57"/>
      <c r="Y474" s="57"/>
      <c r="Z474" s="57"/>
      <c r="AA474" s="58"/>
    </row>
    <row r="475" spans="1:27" s="4" customFormat="1" x14ac:dyDescent="0.15">
      <c r="A475" s="3">
        <v>2018</v>
      </c>
      <c r="B475" s="4">
        <v>10</v>
      </c>
      <c r="C475" s="64"/>
      <c r="D475" s="13"/>
      <c r="E475" s="14"/>
      <c r="F475" s="6"/>
      <c r="G475" s="11"/>
      <c r="H475" s="39">
        <v>1776</v>
      </c>
      <c r="I475" s="36">
        <v>22</v>
      </c>
      <c r="J475" s="36">
        <v>1.5</v>
      </c>
      <c r="K475" s="41">
        <v>105.75</v>
      </c>
      <c r="L475" s="37">
        <v>1535.53</v>
      </c>
      <c r="M475" s="67">
        <v>441</v>
      </c>
      <c r="N475" s="70">
        <v>16.8</v>
      </c>
      <c r="O475" s="62">
        <v>0.9</v>
      </c>
      <c r="P475" s="73">
        <v>86.85</v>
      </c>
      <c r="Q475" s="37">
        <v>1658.98</v>
      </c>
      <c r="R475" s="67">
        <v>222</v>
      </c>
      <c r="S475" s="70">
        <v>87.9</v>
      </c>
      <c r="T475" s="62">
        <v>6.3</v>
      </c>
      <c r="U475" s="69">
        <v>23.39</v>
      </c>
      <c r="V475" s="37">
        <v>326.86</v>
      </c>
      <c r="W475" s="75"/>
      <c r="X475" s="57"/>
      <c r="Y475" s="57"/>
      <c r="Z475" s="57"/>
      <c r="AA475" s="58"/>
    </row>
    <row r="476" spans="1:27" s="4" customFormat="1" x14ac:dyDescent="0.15">
      <c r="A476" s="3">
        <v>2018</v>
      </c>
      <c r="B476" s="4">
        <v>11</v>
      </c>
      <c r="C476" s="64"/>
      <c r="D476" s="13"/>
      <c r="E476" s="14"/>
      <c r="F476" s="6"/>
      <c r="G476" s="11"/>
      <c r="H476" s="39">
        <v>1781</v>
      </c>
      <c r="I476" s="36">
        <v>22.4</v>
      </c>
      <c r="J476" s="36">
        <v>1.5</v>
      </c>
      <c r="K476" s="41">
        <v>105.78</v>
      </c>
      <c r="L476" s="37">
        <v>1532.24</v>
      </c>
      <c r="M476" s="67">
        <v>437</v>
      </c>
      <c r="N476" s="70">
        <v>16.5</v>
      </c>
      <c r="O476" s="62">
        <v>0.9</v>
      </c>
      <c r="P476" s="73">
        <v>88</v>
      </c>
      <c r="Q476" s="37">
        <v>1663.87</v>
      </c>
      <c r="R476" s="67">
        <v>224</v>
      </c>
      <c r="S476" s="70">
        <v>85.5</v>
      </c>
      <c r="T476" s="62">
        <v>6.3</v>
      </c>
      <c r="U476" s="69">
        <v>24.14</v>
      </c>
      <c r="V476" s="37">
        <v>327.76</v>
      </c>
      <c r="W476" s="75"/>
      <c r="X476" s="57"/>
      <c r="Y476" s="57"/>
      <c r="Z476" s="57"/>
      <c r="AA476" s="58"/>
    </row>
    <row r="477" spans="1:27" s="4" customFormat="1" x14ac:dyDescent="0.15">
      <c r="A477" s="3">
        <v>2018</v>
      </c>
      <c r="B477" s="4">
        <v>12</v>
      </c>
      <c r="C477" s="64"/>
      <c r="D477" s="13"/>
      <c r="E477" s="14"/>
      <c r="F477" s="6"/>
      <c r="G477" s="11"/>
      <c r="H477" s="39">
        <v>1786</v>
      </c>
      <c r="I477" s="36">
        <v>19.5</v>
      </c>
      <c r="J477" s="36">
        <v>1.4</v>
      </c>
      <c r="K477" s="41">
        <v>106.09</v>
      </c>
      <c r="L477" s="37">
        <v>1529.42</v>
      </c>
      <c r="M477" s="67">
        <v>430</v>
      </c>
      <c r="N477" s="70">
        <v>14.4</v>
      </c>
      <c r="O477" s="62">
        <v>0.8</v>
      </c>
      <c r="P477" s="73">
        <v>88.73</v>
      </c>
      <c r="Q477" s="37">
        <v>1677.41</v>
      </c>
      <c r="R477" s="67">
        <v>220</v>
      </c>
      <c r="S477" s="70">
        <v>73.599999999999994</v>
      </c>
      <c r="T477" s="62">
        <v>5</v>
      </c>
      <c r="U477" s="69">
        <v>22.5</v>
      </c>
      <c r="V477" s="37">
        <v>333.53</v>
      </c>
      <c r="W477" s="75"/>
      <c r="X477" s="57"/>
      <c r="Y477" s="57"/>
      <c r="Z477" s="57"/>
      <c r="AA477" s="58"/>
    </row>
    <row r="478" spans="1:27" s="4" customFormat="1" x14ac:dyDescent="0.15">
      <c r="A478" s="3">
        <v>2019</v>
      </c>
      <c r="B478" s="4">
        <v>1</v>
      </c>
      <c r="C478" s="64"/>
      <c r="D478" s="13"/>
      <c r="E478" s="14"/>
      <c r="F478" s="6"/>
      <c r="G478" s="11"/>
      <c r="H478" s="39">
        <v>1787</v>
      </c>
      <c r="I478" s="36">
        <v>20.100000000000001</v>
      </c>
      <c r="J478" s="36">
        <v>1.4</v>
      </c>
      <c r="K478" s="41">
        <v>106.12</v>
      </c>
      <c r="L478" s="37">
        <v>1528.26</v>
      </c>
      <c r="M478" s="67">
        <v>430</v>
      </c>
      <c r="N478" s="70">
        <v>15.2</v>
      </c>
      <c r="O478" s="62">
        <v>0.8</v>
      </c>
      <c r="P478" s="73">
        <v>88.82</v>
      </c>
      <c r="Q478" s="37">
        <v>1673.27</v>
      </c>
      <c r="R478" s="67">
        <v>230</v>
      </c>
      <c r="S478" s="70">
        <v>84.6</v>
      </c>
      <c r="T478" s="62">
        <v>5.9</v>
      </c>
      <c r="U478" s="69">
        <v>23.14</v>
      </c>
      <c r="V478" s="37">
        <v>329.77</v>
      </c>
      <c r="W478" s="75"/>
      <c r="X478" s="57"/>
      <c r="Y478" s="57"/>
      <c r="Z478" s="57"/>
      <c r="AA478" s="58"/>
    </row>
    <row r="479" spans="1:27" s="4" customFormat="1" x14ac:dyDescent="0.15">
      <c r="A479" s="3">
        <v>2019</v>
      </c>
      <c r="B479" s="4">
        <v>2</v>
      </c>
      <c r="C479" s="64"/>
      <c r="D479" s="13"/>
      <c r="E479" s="14"/>
      <c r="F479" s="6"/>
      <c r="G479" s="11"/>
      <c r="H479" s="39">
        <v>1790</v>
      </c>
      <c r="I479" s="36">
        <v>21</v>
      </c>
      <c r="J479" s="36">
        <v>1.5</v>
      </c>
      <c r="K479" s="41">
        <v>106.06</v>
      </c>
      <c r="L479" s="37">
        <v>1524.97</v>
      </c>
      <c r="M479" s="67">
        <v>428</v>
      </c>
      <c r="N479" s="70">
        <v>15.6</v>
      </c>
      <c r="O479" s="62">
        <v>0.8</v>
      </c>
      <c r="P479" s="73">
        <v>88.82</v>
      </c>
      <c r="Q479" s="37">
        <v>1673.83</v>
      </c>
      <c r="R479" s="67">
        <v>229</v>
      </c>
      <c r="S479" s="70">
        <v>83.5</v>
      </c>
      <c r="T479" s="62">
        <v>6</v>
      </c>
      <c r="U479" s="69">
        <v>23.95</v>
      </c>
      <c r="V479" s="37">
        <v>333.07</v>
      </c>
      <c r="W479" s="75"/>
      <c r="X479" s="57"/>
      <c r="Y479" s="57"/>
      <c r="Z479" s="57"/>
      <c r="AA479" s="58"/>
    </row>
    <row r="480" spans="1:27" s="4" customFormat="1" x14ac:dyDescent="0.15">
      <c r="A480" s="3">
        <v>2019</v>
      </c>
      <c r="B480" s="4">
        <v>3</v>
      </c>
      <c r="C480" s="64"/>
      <c r="D480" s="13"/>
      <c r="E480" s="14"/>
      <c r="F480" s="6"/>
      <c r="G480" s="11"/>
      <c r="H480" s="39">
        <v>1792</v>
      </c>
      <c r="I480" s="36">
        <v>20.8</v>
      </c>
      <c r="J480" s="36">
        <v>1.4</v>
      </c>
      <c r="K480" s="41">
        <v>105.21</v>
      </c>
      <c r="L480" s="37">
        <v>1513.56</v>
      </c>
      <c r="M480" s="67">
        <v>431</v>
      </c>
      <c r="N480" s="70">
        <v>15.6</v>
      </c>
      <c r="O480" s="62">
        <v>0.8</v>
      </c>
      <c r="P480" s="73">
        <v>87.72</v>
      </c>
      <c r="Q480" s="37">
        <v>1664.26</v>
      </c>
      <c r="R480" s="67">
        <v>228</v>
      </c>
      <c r="S480" s="70">
        <v>88.6</v>
      </c>
      <c r="T480" s="62">
        <v>6.1</v>
      </c>
      <c r="U480" s="69">
        <v>23.92</v>
      </c>
      <c r="V480" s="37">
        <v>349.18</v>
      </c>
      <c r="W480" s="75"/>
      <c r="X480" s="57"/>
      <c r="Y480" s="57"/>
      <c r="Z480" s="57"/>
      <c r="AA480" s="58"/>
    </row>
    <row r="481" spans="1:27" s="4" customFormat="1" x14ac:dyDescent="0.15">
      <c r="A481" s="3">
        <v>2019</v>
      </c>
      <c r="B481" s="4">
        <v>4</v>
      </c>
      <c r="C481" s="64"/>
      <c r="D481" s="13"/>
      <c r="E481" s="14"/>
      <c r="F481" s="6"/>
      <c r="G481" s="11"/>
      <c r="H481" s="39">
        <v>1792</v>
      </c>
      <c r="I481" s="36">
        <v>21.2</v>
      </c>
      <c r="J481" s="36">
        <v>1.5</v>
      </c>
      <c r="K481" s="41">
        <v>104.72</v>
      </c>
      <c r="L481" s="37">
        <v>1507.43</v>
      </c>
      <c r="M481" s="67">
        <v>431</v>
      </c>
      <c r="N481" s="70">
        <v>15.6</v>
      </c>
      <c r="O481" s="62">
        <v>0.8</v>
      </c>
      <c r="P481" s="73">
        <v>87.63</v>
      </c>
      <c r="Q481" s="37">
        <v>1666.13</v>
      </c>
      <c r="R481" s="67">
        <v>236</v>
      </c>
      <c r="S481" s="70">
        <v>96.6</v>
      </c>
      <c r="T481" s="62">
        <v>6.5</v>
      </c>
      <c r="U481" s="69">
        <v>23.38</v>
      </c>
      <c r="V481" s="37">
        <v>348.21</v>
      </c>
      <c r="W481" s="75"/>
      <c r="X481" s="57"/>
      <c r="Y481" s="57"/>
      <c r="Z481" s="57"/>
      <c r="AA481" s="58"/>
    </row>
    <row r="482" spans="1:27" s="4" customFormat="1" x14ac:dyDescent="0.15">
      <c r="A482" s="3">
        <v>2019</v>
      </c>
      <c r="B482" s="4">
        <v>5</v>
      </c>
      <c r="C482" s="64"/>
      <c r="D482" s="13"/>
      <c r="E482" s="14"/>
      <c r="F482" s="6"/>
      <c r="G482" s="11"/>
      <c r="H482" s="39">
        <v>1794</v>
      </c>
      <c r="I482" s="36">
        <v>19.899999999999999</v>
      </c>
      <c r="J482" s="36">
        <v>1.4</v>
      </c>
      <c r="K482" s="41">
        <v>104.07</v>
      </c>
      <c r="L482" s="37">
        <v>1507.14</v>
      </c>
      <c r="M482" s="67">
        <v>428</v>
      </c>
      <c r="N482" s="70">
        <v>15.2</v>
      </c>
      <c r="O482" s="62">
        <v>0.8</v>
      </c>
      <c r="P482" s="73">
        <v>85.15</v>
      </c>
      <c r="Q482" s="37">
        <v>1673.44</v>
      </c>
      <c r="R482" s="67">
        <v>239</v>
      </c>
      <c r="S482" s="70">
        <v>86.8</v>
      </c>
      <c r="T482" s="62">
        <v>6.2</v>
      </c>
      <c r="U482" s="69">
        <v>24.7</v>
      </c>
      <c r="V482" s="37">
        <v>347.26</v>
      </c>
      <c r="W482" s="75"/>
      <c r="X482" s="57"/>
      <c r="Y482" s="57"/>
      <c r="Z482" s="57"/>
      <c r="AA482" s="58"/>
    </row>
    <row r="483" spans="1:27" s="4" customFormat="1" x14ac:dyDescent="0.15">
      <c r="A483" s="3">
        <v>2019</v>
      </c>
      <c r="B483" s="4">
        <v>6</v>
      </c>
      <c r="C483" s="64"/>
      <c r="D483" s="13"/>
      <c r="E483" s="14"/>
      <c r="F483" s="6"/>
      <c r="G483" s="11"/>
      <c r="H483" s="39">
        <v>1794</v>
      </c>
      <c r="I483" s="36">
        <v>20.3</v>
      </c>
      <c r="J483" s="36">
        <v>1.3</v>
      </c>
      <c r="K483" s="41">
        <v>102</v>
      </c>
      <c r="L483" s="37">
        <v>1532.96</v>
      </c>
      <c r="M483" s="67">
        <v>425</v>
      </c>
      <c r="N483" s="70">
        <v>13.2</v>
      </c>
      <c r="O483" s="62">
        <v>0.8</v>
      </c>
      <c r="P483" s="73">
        <v>100.81</v>
      </c>
      <c r="Q483" s="37">
        <v>1757.85</v>
      </c>
      <c r="R483" s="67">
        <v>239</v>
      </c>
      <c r="S483" s="70">
        <v>117.4</v>
      </c>
      <c r="T483" s="62">
        <v>5.7</v>
      </c>
      <c r="U483" s="69">
        <v>17.3</v>
      </c>
      <c r="V483" s="37">
        <v>356.17</v>
      </c>
      <c r="W483" s="75"/>
      <c r="X483" s="57"/>
      <c r="Y483" s="57"/>
      <c r="Z483" s="57"/>
      <c r="AA483" s="58"/>
    </row>
    <row r="484" spans="1:27" s="4" customFormat="1" x14ac:dyDescent="0.15">
      <c r="A484" s="3">
        <v>2019</v>
      </c>
      <c r="B484" s="4">
        <v>7</v>
      </c>
      <c r="C484" s="64"/>
      <c r="D484" s="13"/>
      <c r="E484" s="14"/>
      <c r="F484" s="6"/>
      <c r="G484" s="11"/>
      <c r="H484" s="39">
        <v>1791</v>
      </c>
      <c r="I484" s="36">
        <v>20.7</v>
      </c>
      <c r="J484" s="36">
        <v>1.4</v>
      </c>
      <c r="K484" s="41">
        <v>102.07</v>
      </c>
      <c r="L484" s="37">
        <v>1534.3</v>
      </c>
      <c r="M484" s="67">
        <v>423</v>
      </c>
      <c r="N484" s="70">
        <v>13.1</v>
      </c>
      <c r="O484" s="62">
        <v>0.8</v>
      </c>
      <c r="P484" s="73">
        <v>103.45</v>
      </c>
      <c r="Q484" s="37">
        <v>1773.51</v>
      </c>
      <c r="R484" s="67">
        <v>245</v>
      </c>
      <c r="S484" s="70">
        <v>113</v>
      </c>
      <c r="T484" s="62">
        <v>5.6</v>
      </c>
      <c r="U484" s="69">
        <v>17.66</v>
      </c>
      <c r="V484" s="37">
        <v>353.46</v>
      </c>
      <c r="W484" s="75"/>
      <c r="X484" s="57"/>
      <c r="Y484" s="57"/>
      <c r="Z484" s="57"/>
      <c r="AA484" s="58"/>
    </row>
    <row r="485" spans="1:27" s="4" customFormat="1" x14ac:dyDescent="0.15">
      <c r="A485" s="3">
        <v>2019</v>
      </c>
      <c r="B485" s="4">
        <v>8</v>
      </c>
      <c r="C485" s="64"/>
      <c r="D485" s="13"/>
      <c r="E485" s="14"/>
      <c r="F485" s="6"/>
      <c r="G485" s="11"/>
      <c r="H485" s="39">
        <v>1791</v>
      </c>
      <c r="I485" s="36">
        <v>19.7</v>
      </c>
      <c r="J485" s="36">
        <v>1.3</v>
      </c>
      <c r="K485" s="41">
        <v>102.56</v>
      </c>
      <c r="L485" s="37">
        <v>1534.01</v>
      </c>
      <c r="M485" s="67">
        <v>423</v>
      </c>
      <c r="N485" s="70">
        <v>12.9</v>
      </c>
      <c r="O485" s="62">
        <v>0.7</v>
      </c>
      <c r="P485" s="73">
        <v>101.2</v>
      </c>
      <c r="Q485" s="37">
        <v>1775.79</v>
      </c>
      <c r="R485" s="67">
        <v>249</v>
      </c>
      <c r="S485" s="70">
        <v>100.7</v>
      </c>
      <c r="T485" s="62">
        <v>5.2</v>
      </c>
      <c r="U485" s="69">
        <v>17.8</v>
      </c>
      <c r="V485" s="37">
        <v>344.94</v>
      </c>
      <c r="W485" s="75"/>
      <c r="X485" s="57"/>
      <c r="Y485" s="57"/>
      <c r="Z485" s="57"/>
      <c r="AA485" s="58"/>
    </row>
    <row r="486" spans="1:27" s="4" customFormat="1" x14ac:dyDescent="0.15">
      <c r="A486" s="3">
        <v>2019</v>
      </c>
      <c r="B486" s="4">
        <v>9</v>
      </c>
      <c r="C486" s="64"/>
      <c r="D486" s="13"/>
      <c r="E486" s="14"/>
      <c r="F486" s="6"/>
      <c r="G486" s="11"/>
      <c r="H486" s="39">
        <v>1793</v>
      </c>
      <c r="I486" s="36">
        <v>20.6</v>
      </c>
      <c r="J486" s="36">
        <v>1.4</v>
      </c>
      <c r="K486" s="41">
        <v>102.18</v>
      </c>
      <c r="L486" s="37">
        <v>1532.53</v>
      </c>
      <c r="M486" s="67">
        <v>423</v>
      </c>
      <c r="N486" s="70">
        <v>13.3</v>
      </c>
      <c r="O486" s="62">
        <v>0.8</v>
      </c>
      <c r="P486" s="73">
        <v>99.82</v>
      </c>
      <c r="Q486" s="37">
        <v>1772.95</v>
      </c>
      <c r="R486" s="67">
        <v>248</v>
      </c>
      <c r="S486" s="70">
        <v>105</v>
      </c>
      <c r="T486" s="62">
        <v>5.0999999999999996</v>
      </c>
      <c r="U486" s="69">
        <v>16.739999999999998</v>
      </c>
      <c r="V486" s="37">
        <v>344.11</v>
      </c>
      <c r="W486" s="75"/>
      <c r="X486" s="57"/>
      <c r="Y486" s="57"/>
      <c r="Z486" s="57"/>
      <c r="AA486" s="58"/>
    </row>
    <row r="487" spans="1:27" s="4" customFormat="1" x14ac:dyDescent="0.15">
      <c r="A487" s="3">
        <v>2019</v>
      </c>
      <c r="B487" s="4">
        <v>10</v>
      </c>
      <c r="C487" s="64"/>
      <c r="D487" s="13"/>
      <c r="E487" s="14"/>
      <c r="F487" s="6"/>
      <c r="G487" s="11"/>
      <c r="H487" s="39">
        <v>1795</v>
      </c>
      <c r="I487" s="36">
        <v>21.9</v>
      </c>
      <c r="J487" s="36">
        <v>1.5</v>
      </c>
      <c r="K487" s="41">
        <v>101.78</v>
      </c>
      <c r="L487" s="37">
        <v>1530.44</v>
      </c>
      <c r="M487" s="67">
        <v>423</v>
      </c>
      <c r="N487" s="70">
        <v>13.7</v>
      </c>
      <c r="O487" s="62">
        <v>0.8</v>
      </c>
      <c r="P487" s="73">
        <v>100.58</v>
      </c>
      <c r="Q487" s="37">
        <v>1771.37</v>
      </c>
      <c r="R487" s="67">
        <v>248</v>
      </c>
      <c r="S487" s="70">
        <v>100.1</v>
      </c>
      <c r="T487" s="62">
        <v>4.9000000000000004</v>
      </c>
      <c r="U487" s="69">
        <v>17.02</v>
      </c>
      <c r="V487" s="37">
        <v>346.09</v>
      </c>
      <c r="W487" s="75"/>
      <c r="X487" s="57"/>
      <c r="Y487" s="57"/>
      <c r="Z487" s="57"/>
      <c r="AA487" s="58"/>
    </row>
    <row r="488" spans="1:27" s="4" customFormat="1" x14ac:dyDescent="0.15">
      <c r="A488" s="3">
        <v>2019</v>
      </c>
      <c r="B488" s="4">
        <v>11</v>
      </c>
      <c r="C488" s="64"/>
      <c r="D488" s="13"/>
      <c r="E488" s="14"/>
      <c r="F488" s="6"/>
      <c r="G488" s="11"/>
      <c r="H488" s="39">
        <v>1798</v>
      </c>
      <c r="I488" s="36">
        <v>22.4</v>
      </c>
      <c r="J488" s="36">
        <v>1.5</v>
      </c>
      <c r="K488" s="41">
        <v>101.68</v>
      </c>
      <c r="L488" s="37">
        <v>1529.87</v>
      </c>
      <c r="M488" s="67">
        <v>426</v>
      </c>
      <c r="N488" s="70">
        <v>14.3</v>
      </c>
      <c r="O488" s="62">
        <v>0.8</v>
      </c>
      <c r="P488" s="73">
        <v>99.5</v>
      </c>
      <c r="Q488" s="37">
        <v>1761.49</v>
      </c>
      <c r="R488" s="67">
        <v>255</v>
      </c>
      <c r="S488" s="70">
        <v>102.7</v>
      </c>
      <c r="T488" s="62">
        <v>5.6</v>
      </c>
      <c r="U488" s="69">
        <v>18.760000000000002</v>
      </c>
      <c r="V488" s="37">
        <v>345.52</v>
      </c>
      <c r="W488" s="75"/>
      <c r="X488" s="57"/>
      <c r="Y488" s="57"/>
      <c r="Z488" s="57"/>
      <c r="AA488" s="58"/>
    </row>
    <row r="489" spans="1:27" s="4" customFormat="1" x14ac:dyDescent="0.15">
      <c r="A489" s="3">
        <v>2019</v>
      </c>
      <c r="B489" s="4">
        <v>12</v>
      </c>
      <c r="C489" s="64"/>
      <c r="D489" s="13"/>
      <c r="E489" s="14"/>
      <c r="F489" s="6"/>
      <c r="G489" s="11"/>
      <c r="H489" s="39">
        <v>1803</v>
      </c>
      <c r="I489" s="36">
        <v>23</v>
      </c>
      <c r="J489" s="36">
        <v>1.5</v>
      </c>
      <c r="K489" s="41">
        <v>100.53</v>
      </c>
      <c r="L489" s="37">
        <v>1522.55</v>
      </c>
      <c r="M489" s="67">
        <v>425</v>
      </c>
      <c r="N489" s="70">
        <v>14.8</v>
      </c>
      <c r="O489" s="62">
        <v>0.8</v>
      </c>
      <c r="P489" s="73">
        <v>100.04</v>
      </c>
      <c r="Q489" s="37">
        <v>1766.75</v>
      </c>
      <c r="R489" s="67">
        <v>252</v>
      </c>
      <c r="S489" s="70">
        <v>117.5</v>
      </c>
      <c r="T489" s="62">
        <v>5.2</v>
      </c>
      <c r="U489" s="69">
        <v>15.64</v>
      </c>
      <c r="V489" s="37">
        <v>351.01</v>
      </c>
      <c r="W489" s="75"/>
      <c r="X489" s="57"/>
      <c r="Y489" s="57"/>
      <c r="Z489" s="57"/>
      <c r="AA489" s="58"/>
    </row>
    <row r="490" spans="1:27" s="4" customFormat="1" x14ac:dyDescent="0.15">
      <c r="A490" s="3">
        <v>2020</v>
      </c>
      <c r="B490" s="4">
        <v>1</v>
      </c>
      <c r="C490" s="64"/>
      <c r="D490" s="13"/>
      <c r="E490" s="14"/>
      <c r="F490" s="6"/>
      <c r="G490" s="11"/>
      <c r="H490" s="39">
        <v>1800</v>
      </c>
      <c r="I490" s="36">
        <v>22.1</v>
      </c>
      <c r="J490" s="36">
        <v>1.5</v>
      </c>
      <c r="K490" s="41">
        <v>100.51</v>
      </c>
      <c r="L490" s="37">
        <v>1522.93</v>
      </c>
      <c r="M490" s="67">
        <v>427</v>
      </c>
      <c r="N490" s="70">
        <v>14.9</v>
      </c>
      <c r="O490" s="62">
        <v>0.9</v>
      </c>
      <c r="P490" s="73">
        <v>100.63</v>
      </c>
      <c r="Q490" s="37">
        <v>1763.21</v>
      </c>
      <c r="R490" s="67">
        <v>269</v>
      </c>
      <c r="S490" s="70">
        <v>115.3</v>
      </c>
      <c r="T490" s="62">
        <v>5.3</v>
      </c>
      <c r="U490" s="69">
        <v>15.78</v>
      </c>
      <c r="V490" s="37">
        <v>340.43</v>
      </c>
      <c r="W490" s="67">
        <v>601</v>
      </c>
      <c r="X490" s="70">
        <v>20.3</v>
      </c>
      <c r="Y490" s="62">
        <v>1.1000000000000001</v>
      </c>
      <c r="Z490" s="69">
        <v>82.64</v>
      </c>
      <c r="AA490" s="37">
        <v>1515.86</v>
      </c>
    </row>
    <row r="491" spans="1:27" s="4" customFormat="1" x14ac:dyDescent="0.15">
      <c r="A491" s="3">
        <v>2020</v>
      </c>
      <c r="B491" s="4">
        <v>2</v>
      </c>
      <c r="C491" s="64"/>
      <c r="D491" s="13"/>
      <c r="E491" s="14"/>
      <c r="F491" s="6"/>
      <c r="G491" s="157"/>
      <c r="H491" s="80">
        <v>1801</v>
      </c>
      <c r="I491" s="36">
        <v>19.2</v>
      </c>
      <c r="J491" s="36">
        <v>1.3</v>
      </c>
      <c r="K491" s="41">
        <v>100.4</v>
      </c>
      <c r="L491" s="37">
        <v>1521.48</v>
      </c>
      <c r="M491" s="67">
        <v>423</v>
      </c>
      <c r="N491" s="70">
        <v>13.1</v>
      </c>
      <c r="O491" s="62">
        <v>0.7</v>
      </c>
      <c r="P491" s="73">
        <v>99.13</v>
      </c>
      <c r="Q491" s="37">
        <v>1773.92</v>
      </c>
      <c r="R491" s="67">
        <v>266</v>
      </c>
      <c r="S491" s="70">
        <v>84.9</v>
      </c>
      <c r="T491" s="62">
        <v>4.3</v>
      </c>
      <c r="U491" s="69">
        <v>17.510000000000002</v>
      </c>
      <c r="V491" s="37">
        <v>343.14</v>
      </c>
      <c r="W491" s="67">
        <v>599</v>
      </c>
      <c r="X491" s="70">
        <v>17.5</v>
      </c>
      <c r="Y491" s="62">
        <v>1</v>
      </c>
      <c r="Z491" s="69">
        <v>82.69</v>
      </c>
      <c r="AA491" s="37">
        <v>1516.05</v>
      </c>
    </row>
    <row r="492" spans="1:27" s="4" customFormat="1" x14ac:dyDescent="0.15">
      <c r="A492" s="3">
        <v>2020</v>
      </c>
      <c r="B492" s="4">
        <v>3</v>
      </c>
      <c r="C492" s="64"/>
      <c r="D492" s="13"/>
      <c r="E492" s="14"/>
      <c r="F492" s="6"/>
      <c r="G492" s="157"/>
      <c r="H492" s="80">
        <v>1801</v>
      </c>
      <c r="I492" s="36">
        <v>18.399999999999999</v>
      </c>
      <c r="J492" s="36">
        <v>1.2</v>
      </c>
      <c r="K492" s="41">
        <v>99.76</v>
      </c>
      <c r="L492" s="37">
        <v>1517.57</v>
      </c>
      <c r="M492" s="67">
        <v>415</v>
      </c>
      <c r="N492" s="70">
        <v>11.7</v>
      </c>
      <c r="O492" s="62">
        <v>0.6</v>
      </c>
      <c r="P492" s="73">
        <v>98.27</v>
      </c>
      <c r="Q492" s="37">
        <v>1790.71</v>
      </c>
      <c r="R492" s="67">
        <v>262</v>
      </c>
      <c r="S492" s="70">
        <v>74.099999999999994</v>
      </c>
      <c r="T492" s="62">
        <v>3.4</v>
      </c>
      <c r="U492" s="69">
        <v>16.02</v>
      </c>
      <c r="V492" s="37">
        <v>352.46</v>
      </c>
      <c r="W492" s="67">
        <v>593</v>
      </c>
      <c r="X492" s="70">
        <v>15.6</v>
      </c>
      <c r="Y492" s="62">
        <v>0.8</v>
      </c>
      <c r="Z492" s="69">
        <v>80.87</v>
      </c>
      <c r="AA492" s="37">
        <v>1518.2</v>
      </c>
    </row>
    <row r="493" spans="1:27" s="4" customFormat="1" x14ac:dyDescent="0.15">
      <c r="A493" s="3">
        <v>2020</v>
      </c>
      <c r="B493" s="4">
        <v>4</v>
      </c>
      <c r="C493" s="64"/>
      <c r="D493" s="13"/>
      <c r="E493" s="14"/>
      <c r="F493" s="6"/>
      <c r="G493" s="157"/>
      <c r="H493" s="80">
        <v>1806</v>
      </c>
      <c r="I493" s="36">
        <v>19.3</v>
      </c>
      <c r="J493" s="36">
        <v>1.3</v>
      </c>
      <c r="K493" s="41">
        <v>99.98</v>
      </c>
      <c r="L493" s="37">
        <v>1518.84</v>
      </c>
      <c r="M493" s="67">
        <v>420</v>
      </c>
      <c r="N493" s="70">
        <v>12.3</v>
      </c>
      <c r="O493" s="62">
        <v>0.7</v>
      </c>
      <c r="P493" s="73">
        <v>98.66</v>
      </c>
      <c r="Q493" s="37">
        <v>1781.76</v>
      </c>
      <c r="R493" s="67">
        <v>271</v>
      </c>
      <c r="S493" s="70">
        <v>94.3</v>
      </c>
      <c r="T493" s="62">
        <v>4.5</v>
      </c>
      <c r="U493" s="69">
        <v>16.920000000000002</v>
      </c>
      <c r="V493" s="37">
        <v>352.93</v>
      </c>
      <c r="W493" s="67">
        <v>595</v>
      </c>
      <c r="X493" s="70">
        <v>16.8</v>
      </c>
      <c r="Y493" s="62">
        <v>0.9</v>
      </c>
      <c r="Z493" s="69">
        <v>81.63</v>
      </c>
      <c r="AA493" s="37">
        <v>1513.63</v>
      </c>
    </row>
    <row r="494" spans="1:27" s="4" customFormat="1" x14ac:dyDescent="0.15">
      <c r="A494" s="3">
        <v>2020</v>
      </c>
      <c r="B494" s="4">
        <v>5</v>
      </c>
      <c r="C494" s="64"/>
      <c r="D494" s="13"/>
      <c r="E494" s="14"/>
      <c r="F494" s="6"/>
      <c r="G494" s="157"/>
      <c r="H494" s="80">
        <v>1806</v>
      </c>
      <c r="I494" s="36">
        <v>21.2</v>
      </c>
      <c r="J494" s="36">
        <v>1.4</v>
      </c>
      <c r="K494" s="41">
        <v>98.88</v>
      </c>
      <c r="L494" s="37">
        <v>1520.34</v>
      </c>
      <c r="M494" s="67">
        <v>419</v>
      </c>
      <c r="N494" s="70">
        <v>13.3</v>
      </c>
      <c r="O494" s="62">
        <v>0.7</v>
      </c>
      <c r="P494" s="73">
        <v>99.65</v>
      </c>
      <c r="Q494" s="37">
        <v>1785.48</v>
      </c>
      <c r="R494" s="67">
        <v>272</v>
      </c>
      <c r="S494" s="70">
        <v>102.9</v>
      </c>
      <c r="T494" s="62">
        <v>5.3</v>
      </c>
      <c r="U494" s="69">
        <v>18.28</v>
      </c>
      <c r="V494" s="37">
        <v>356</v>
      </c>
      <c r="W494" s="67">
        <v>594</v>
      </c>
      <c r="X494" s="70">
        <v>18.2</v>
      </c>
      <c r="Y494" s="62">
        <v>1</v>
      </c>
      <c r="Z494" s="69">
        <v>79.83</v>
      </c>
      <c r="AA494" s="37">
        <v>1500.64</v>
      </c>
    </row>
    <row r="495" spans="1:27" s="4" customFormat="1" x14ac:dyDescent="0.15">
      <c r="A495" s="3">
        <v>2020</v>
      </c>
      <c r="B495" s="4">
        <v>6</v>
      </c>
      <c r="C495" s="64"/>
      <c r="D495" s="13"/>
      <c r="E495" s="14"/>
      <c r="F495" s="6"/>
      <c r="G495" s="157"/>
      <c r="H495" s="80">
        <v>1793</v>
      </c>
      <c r="I495" s="36">
        <v>24.3</v>
      </c>
      <c r="J495" s="36">
        <v>1.4</v>
      </c>
      <c r="K495" s="41">
        <v>86.26</v>
      </c>
      <c r="L495" s="37">
        <v>1508.38</v>
      </c>
      <c r="M495" s="67">
        <v>414</v>
      </c>
      <c r="N495" s="70">
        <v>16.5</v>
      </c>
      <c r="O495" s="62">
        <v>0.7</v>
      </c>
      <c r="P495" s="73">
        <v>78.739999999999995</v>
      </c>
      <c r="Q495" s="37">
        <v>1798.25</v>
      </c>
      <c r="R495" s="67">
        <v>269</v>
      </c>
      <c r="S495" s="70">
        <v>139</v>
      </c>
      <c r="T495" s="62">
        <v>5.3</v>
      </c>
      <c r="U495" s="69">
        <v>13.71</v>
      </c>
      <c r="V495" s="37">
        <v>361.24</v>
      </c>
      <c r="W495" s="67">
        <v>580</v>
      </c>
      <c r="X495" s="70">
        <v>18.899999999999999</v>
      </c>
      <c r="Y495" s="62">
        <v>1</v>
      </c>
      <c r="Z495" s="69">
        <v>73.739999999999995</v>
      </c>
      <c r="AA495" s="37">
        <v>1465.82</v>
      </c>
    </row>
    <row r="496" spans="1:27" s="4" customFormat="1" x14ac:dyDescent="0.15">
      <c r="A496" s="3">
        <v>2020</v>
      </c>
      <c r="B496" s="4">
        <v>7</v>
      </c>
      <c r="C496" s="64"/>
      <c r="D496" s="13"/>
      <c r="E496" s="14"/>
      <c r="F496" s="6"/>
      <c r="G496" s="157"/>
      <c r="H496" s="80">
        <v>1804</v>
      </c>
      <c r="I496" s="36">
        <v>23.3</v>
      </c>
      <c r="J496" s="36">
        <v>1.3</v>
      </c>
      <c r="K496" s="41">
        <v>85.67</v>
      </c>
      <c r="L496" s="37">
        <v>1503.44</v>
      </c>
      <c r="M496" s="67">
        <v>414</v>
      </c>
      <c r="N496" s="70">
        <v>16</v>
      </c>
      <c r="O496" s="62">
        <v>0.7</v>
      </c>
      <c r="P496" s="73">
        <v>78.09</v>
      </c>
      <c r="Q496" s="37">
        <v>1797.88</v>
      </c>
      <c r="R496" s="67">
        <v>270</v>
      </c>
      <c r="S496" s="70">
        <v>125.6</v>
      </c>
      <c r="T496" s="62">
        <v>5.0999999999999996</v>
      </c>
      <c r="U496" s="69">
        <v>14.5</v>
      </c>
      <c r="V496" s="37">
        <v>355.75</v>
      </c>
      <c r="W496" s="67">
        <v>583</v>
      </c>
      <c r="X496" s="70">
        <v>18.8</v>
      </c>
      <c r="Y496" s="62">
        <v>0.9</v>
      </c>
      <c r="Z496" s="69">
        <v>72.599999999999994</v>
      </c>
      <c r="AA496" s="37">
        <v>1460.94</v>
      </c>
    </row>
    <row r="497" spans="1:27" s="4" customFormat="1" x14ac:dyDescent="0.15">
      <c r="A497" s="3">
        <v>2020</v>
      </c>
      <c r="B497" s="4">
        <v>8</v>
      </c>
      <c r="C497" s="64"/>
      <c r="D497" s="13"/>
      <c r="E497" s="14"/>
      <c r="F497" s="6"/>
      <c r="G497" s="157"/>
      <c r="H497" s="80">
        <v>1802</v>
      </c>
      <c r="I497" s="36">
        <v>24.9</v>
      </c>
      <c r="J497" s="36">
        <v>1.4</v>
      </c>
      <c r="K497" s="41">
        <v>85.72</v>
      </c>
      <c r="L497" s="37">
        <v>1505.12</v>
      </c>
      <c r="M497" s="67">
        <f>416</f>
        <v>416</v>
      </c>
      <c r="N497" s="70">
        <f>16.6</f>
        <v>16.600000000000001</v>
      </c>
      <c r="O497" s="62">
        <f>0.7</f>
        <v>0.7</v>
      </c>
      <c r="P497" s="73">
        <f>77.1</f>
        <v>77.099999999999994</v>
      </c>
      <c r="Q497" s="37">
        <f>1785.57</f>
        <v>1785.57</v>
      </c>
      <c r="R497" s="67">
        <f>273</f>
        <v>273</v>
      </c>
      <c r="S497" s="70">
        <f>155.8</f>
        <v>155.80000000000001</v>
      </c>
      <c r="T497" s="62">
        <f>6.4</f>
        <v>6.4</v>
      </c>
      <c r="U497" s="69">
        <f>14.32</f>
        <v>14.32</v>
      </c>
      <c r="V497" s="37">
        <f>347.07</f>
        <v>347.07</v>
      </c>
      <c r="W497" s="67">
        <f>584</f>
        <v>584</v>
      </c>
      <c r="X497" s="70">
        <f>20.3</f>
        <v>20.3</v>
      </c>
      <c r="Y497" s="62">
        <f>1</f>
        <v>1</v>
      </c>
      <c r="Z497" s="69">
        <f>70.61</f>
        <v>70.61</v>
      </c>
      <c r="AA497" s="37">
        <f>1449.9</f>
        <v>1449.9</v>
      </c>
    </row>
    <row r="498" spans="1:27" s="4" customFormat="1" x14ac:dyDescent="0.15">
      <c r="A498" s="3">
        <v>2020</v>
      </c>
      <c r="B498" s="4">
        <v>9</v>
      </c>
      <c r="C498" s="64"/>
      <c r="D498" s="13"/>
      <c r="E498" s="14"/>
      <c r="F498" s="6"/>
      <c r="G498" s="157"/>
      <c r="H498" s="80">
        <v>1807</v>
      </c>
      <c r="I498" s="36">
        <v>26</v>
      </c>
      <c r="J498" s="36">
        <v>1.5</v>
      </c>
      <c r="K498" s="41">
        <v>84.93</v>
      </c>
      <c r="L498" s="37">
        <v>1504.4</v>
      </c>
      <c r="M498" s="67">
        <v>414</v>
      </c>
      <c r="N498" s="70">
        <v>17.2</v>
      </c>
      <c r="O498" s="62">
        <v>0.7</v>
      </c>
      <c r="P498" s="73">
        <v>76.03</v>
      </c>
      <c r="Q498" s="37">
        <v>1761.42</v>
      </c>
      <c r="R498" s="67">
        <v>271</v>
      </c>
      <c r="S498" s="70">
        <v>201.7</v>
      </c>
      <c r="T498" s="62">
        <v>7.2</v>
      </c>
      <c r="U498" s="69">
        <v>12.15</v>
      </c>
      <c r="V498" s="37">
        <v>341.8</v>
      </c>
      <c r="W498" s="67">
        <v>584</v>
      </c>
      <c r="X498" s="70">
        <v>20.7</v>
      </c>
      <c r="Y498" s="62">
        <v>1</v>
      </c>
      <c r="Z498" s="69">
        <v>70.84</v>
      </c>
      <c r="AA498" s="37">
        <v>1451.98</v>
      </c>
    </row>
    <row r="499" spans="1:27" s="4" customFormat="1" x14ac:dyDescent="0.15">
      <c r="A499" s="3">
        <v>2020</v>
      </c>
      <c r="B499" s="4">
        <v>10</v>
      </c>
      <c r="C499" s="64"/>
      <c r="D499" s="13"/>
      <c r="E499" s="14"/>
      <c r="F499" s="6"/>
      <c r="G499" s="157"/>
      <c r="H499" s="80">
        <v>1805</v>
      </c>
      <c r="I499" s="36">
        <v>25</v>
      </c>
      <c r="J499" s="36">
        <v>1.4</v>
      </c>
      <c r="K499" s="41">
        <v>84.74</v>
      </c>
      <c r="L499" s="37">
        <v>1503.21</v>
      </c>
      <c r="M499" s="67">
        <v>414</v>
      </c>
      <c r="N499" s="70">
        <v>16.899999999999999</v>
      </c>
      <c r="O499" s="62">
        <v>0.7</v>
      </c>
      <c r="P499" s="73">
        <v>76.099999999999994</v>
      </c>
      <c r="Q499" s="37">
        <v>1758.76</v>
      </c>
      <c r="R499" s="67">
        <v>275</v>
      </c>
      <c r="S499" s="70">
        <v>229.1</v>
      </c>
      <c r="T499" s="62">
        <v>7</v>
      </c>
      <c r="U499" s="69">
        <v>10.28</v>
      </c>
      <c r="V499" s="37">
        <v>336.07</v>
      </c>
      <c r="W499" s="67">
        <v>585</v>
      </c>
      <c r="X499" s="70">
        <v>20.399999999999999</v>
      </c>
      <c r="Y499" s="62">
        <v>1</v>
      </c>
      <c r="Z499" s="69">
        <v>71.12</v>
      </c>
      <c r="AA499" s="37">
        <v>1451.23</v>
      </c>
    </row>
    <row r="500" spans="1:27" s="4" customFormat="1" x14ac:dyDescent="0.15">
      <c r="A500" s="3">
        <v>2020</v>
      </c>
      <c r="B500" s="4">
        <v>11</v>
      </c>
      <c r="C500" s="64"/>
      <c r="D500" s="13"/>
      <c r="E500" s="14"/>
      <c r="F500" s="6"/>
      <c r="G500" s="157"/>
      <c r="H500" s="80">
        <v>1808</v>
      </c>
      <c r="I500" s="36">
        <v>27.3</v>
      </c>
      <c r="J500" s="36">
        <v>1.5</v>
      </c>
      <c r="K500" s="41">
        <v>83.88</v>
      </c>
      <c r="L500" s="37">
        <v>1499.66</v>
      </c>
      <c r="M500" s="67">
        <v>413</v>
      </c>
      <c r="N500" s="70">
        <v>17.5</v>
      </c>
      <c r="O500" s="62">
        <v>0.8</v>
      </c>
      <c r="P500" s="73">
        <v>76.09</v>
      </c>
      <c r="Q500" s="37">
        <v>1763.3</v>
      </c>
      <c r="R500" s="67">
        <v>278</v>
      </c>
      <c r="S500" s="70">
        <v>232.9</v>
      </c>
      <c r="T500" s="62">
        <v>7.3</v>
      </c>
      <c r="U500" s="69">
        <v>10.39</v>
      </c>
      <c r="V500" s="37">
        <v>333.43</v>
      </c>
      <c r="W500" s="67">
        <v>585</v>
      </c>
      <c r="X500" s="70">
        <v>21.7</v>
      </c>
      <c r="Y500" s="62">
        <v>1</v>
      </c>
      <c r="Z500" s="69">
        <v>69.28</v>
      </c>
      <c r="AA500" s="37">
        <v>1450.08</v>
      </c>
    </row>
    <row r="501" spans="1:27" s="4" customFormat="1" x14ac:dyDescent="0.15">
      <c r="A501" s="3">
        <v>2020</v>
      </c>
      <c r="B501" s="4">
        <v>12</v>
      </c>
      <c r="C501" s="64"/>
      <c r="D501" s="13"/>
      <c r="E501" s="14"/>
      <c r="F501" s="6"/>
      <c r="G501" s="157"/>
      <c r="H501" s="80">
        <v>1813</v>
      </c>
      <c r="I501" s="36">
        <v>27.8</v>
      </c>
      <c r="J501" s="36">
        <v>1.6</v>
      </c>
      <c r="K501" s="41">
        <v>83.49</v>
      </c>
      <c r="L501" s="37">
        <v>1496.23</v>
      </c>
      <c r="M501" s="67">
        <v>410</v>
      </c>
      <c r="N501" s="70">
        <v>17.5</v>
      </c>
      <c r="O501" s="62">
        <v>0.8</v>
      </c>
      <c r="P501" s="73">
        <v>77.33</v>
      </c>
      <c r="Q501" s="37">
        <v>1773.71</v>
      </c>
      <c r="R501" s="67">
        <v>277</v>
      </c>
      <c r="S501" s="70">
        <v>231.8</v>
      </c>
      <c r="T501" s="62">
        <v>7</v>
      </c>
      <c r="U501" s="69">
        <v>9.98</v>
      </c>
      <c r="V501" s="37">
        <v>330.14</v>
      </c>
      <c r="W501" s="67">
        <v>586</v>
      </c>
      <c r="X501" s="70">
        <v>23.1</v>
      </c>
      <c r="Y501" s="62">
        <v>1.1000000000000001</v>
      </c>
      <c r="Z501" s="69">
        <v>65.64</v>
      </c>
      <c r="AA501" s="37">
        <v>1428.76</v>
      </c>
    </row>
    <row r="502" spans="1:27" s="4" customFormat="1" x14ac:dyDescent="0.15">
      <c r="A502" s="3">
        <v>2021</v>
      </c>
      <c r="B502" s="4">
        <v>1</v>
      </c>
      <c r="C502" s="64"/>
      <c r="D502" s="13"/>
      <c r="E502" s="14"/>
      <c r="F502" s="6"/>
      <c r="G502" s="157"/>
      <c r="H502" s="80">
        <v>1823</v>
      </c>
      <c r="I502" s="36">
        <v>27.9</v>
      </c>
      <c r="J502" s="36">
        <v>1.6</v>
      </c>
      <c r="K502" s="41">
        <v>82.99</v>
      </c>
      <c r="L502" s="37">
        <v>1493.23</v>
      </c>
      <c r="M502" s="67">
        <v>410</v>
      </c>
      <c r="N502" s="70">
        <v>17.7</v>
      </c>
      <c r="O502" s="62">
        <v>0.8</v>
      </c>
      <c r="P502" s="73">
        <v>78.19</v>
      </c>
      <c r="Q502" s="37">
        <v>1777.38</v>
      </c>
      <c r="R502" s="67">
        <v>292</v>
      </c>
      <c r="S502" s="70">
        <v>246.2</v>
      </c>
      <c r="T502" s="62">
        <v>7.5</v>
      </c>
      <c r="U502" s="69">
        <v>9.6</v>
      </c>
      <c r="V502" s="37">
        <v>313.87</v>
      </c>
      <c r="W502" s="67">
        <v>588</v>
      </c>
      <c r="X502" s="70">
        <v>23.8</v>
      </c>
      <c r="Y502" s="62">
        <v>1.1000000000000001</v>
      </c>
      <c r="Z502" s="69">
        <v>64.94</v>
      </c>
      <c r="AA502" s="37">
        <v>1424.58</v>
      </c>
    </row>
    <row r="503" spans="1:27" s="4" customFormat="1" x14ac:dyDescent="0.15">
      <c r="A503" s="3">
        <v>2021</v>
      </c>
      <c r="B503" s="4">
        <v>2</v>
      </c>
      <c r="C503" s="64"/>
      <c r="D503" s="13"/>
      <c r="E503" s="14"/>
      <c r="F503" s="6"/>
      <c r="G503" s="157"/>
      <c r="H503" s="80">
        <v>1824</v>
      </c>
      <c r="I503" s="36">
        <v>28.5</v>
      </c>
      <c r="J503" s="36">
        <v>1.6</v>
      </c>
      <c r="K503" s="41">
        <v>82.02</v>
      </c>
      <c r="L503" s="37">
        <v>1490.06</v>
      </c>
      <c r="M503" s="67">
        <v>409</v>
      </c>
      <c r="N503" s="70">
        <v>17.7</v>
      </c>
      <c r="O503" s="62">
        <v>0.8</v>
      </c>
      <c r="P503" s="73">
        <v>79.42</v>
      </c>
      <c r="Q503" s="37">
        <v>1780.42</v>
      </c>
      <c r="R503" s="67">
        <v>290</v>
      </c>
      <c r="S503" s="70">
        <v>353.8</v>
      </c>
      <c r="T503" s="62">
        <v>7.3</v>
      </c>
      <c r="U503" s="69">
        <v>6.49</v>
      </c>
      <c r="V503" s="37">
        <v>313.3</v>
      </c>
      <c r="W503" s="67">
        <v>584</v>
      </c>
      <c r="X503" s="70">
        <v>24.5</v>
      </c>
      <c r="Y503" s="62">
        <v>1.1000000000000001</v>
      </c>
      <c r="Z503" s="69">
        <v>63.16</v>
      </c>
      <c r="AA503" s="37">
        <v>1427.79</v>
      </c>
    </row>
    <row r="504" spans="1:27" s="4" customFormat="1" x14ac:dyDescent="0.15">
      <c r="A504" s="3">
        <v>2021</v>
      </c>
      <c r="B504" s="4">
        <v>3</v>
      </c>
      <c r="C504" s="64"/>
      <c r="D504" s="13"/>
      <c r="E504" s="14"/>
      <c r="F504" s="6"/>
      <c r="G504" s="157"/>
      <c r="H504" s="80">
        <v>1826</v>
      </c>
      <c r="I504" s="36">
        <v>31.4</v>
      </c>
      <c r="J504" s="36">
        <v>1.6</v>
      </c>
      <c r="K504" s="41">
        <v>77.2</v>
      </c>
      <c r="L504" s="37">
        <v>1479.89</v>
      </c>
      <c r="M504" s="67">
        <v>408</v>
      </c>
      <c r="N504" s="70">
        <v>19.7</v>
      </c>
      <c r="O504" s="62">
        <v>0.8</v>
      </c>
      <c r="P504" s="73">
        <v>72.7</v>
      </c>
      <c r="Q504" s="37">
        <v>1758.03</v>
      </c>
      <c r="R504" s="67">
        <v>283</v>
      </c>
      <c r="S504" s="68" t="s">
        <v>31</v>
      </c>
      <c r="T504" s="62">
        <v>7.2</v>
      </c>
      <c r="U504" s="69">
        <v>0.75</v>
      </c>
      <c r="V504" s="37">
        <v>321.56</v>
      </c>
      <c r="W504" s="67">
        <v>584</v>
      </c>
      <c r="X504" s="70">
        <v>27.7</v>
      </c>
      <c r="Y504" s="62">
        <v>1.1000000000000001</v>
      </c>
      <c r="Z504" s="69">
        <v>57.52</v>
      </c>
      <c r="AA504" s="37">
        <v>1418.88</v>
      </c>
    </row>
    <row r="505" spans="1:27" s="4" customFormat="1" x14ac:dyDescent="0.15">
      <c r="A505" s="3">
        <v>2021</v>
      </c>
      <c r="B505" s="4">
        <v>4</v>
      </c>
      <c r="C505" s="64"/>
      <c r="D505" s="13"/>
      <c r="E505" s="14"/>
      <c r="F505" s="6"/>
      <c r="G505" s="157"/>
      <c r="H505" s="80">
        <v>1828</v>
      </c>
      <c r="I505" s="36">
        <v>30.8</v>
      </c>
      <c r="J505" s="36">
        <v>1.6</v>
      </c>
      <c r="K505" s="41">
        <v>76.47</v>
      </c>
      <c r="L505" s="37">
        <v>1473.3</v>
      </c>
      <c r="M505" s="67">
        <v>408</v>
      </c>
      <c r="N505" s="70">
        <v>18.7</v>
      </c>
      <c r="O505" s="62">
        <v>0.8</v>
      </c>
      <c r="P505" s="73">
        <v>76.19</v>
      </c>
      <c r="Q505" s="37">
        <v>1761.47</v>
      </c>
      <c r="R505" s="67">
        <v>291</v>
      </c>
      <c r="S505" s="68" t="s">
        <v>29</v>
      </c>
      <c r="T505" s="62">
        <v>7.1</v>
      </c>
      <c r="U505" s="72">
        <v>-0.43</v>
      </c>
      <c r="V505" s="37">
        <v>314.27999999999997</v>
      </c>
      <c r="W505" s="67">
        <v>584</v>
      </c>
      <c r="X505" s="70">
        <v>29</v>
      </c>
      <c r="Y505" s="62">
        <v>1.1000000000000001</v>
      </c>
      <c r="Z505" s="69">
        <v>53.94</v>
      </c>
      <c r="AA505" s="37">
        <v>1402.29</v>
      </c>
    </row>
    <row r="506" spans="1:27" s="4" customFormat="1" x14ac:dyDescent="0.15">
      <c r="A506" s="3">
        <v>2021</v>
      </c>
      <c r="B506" s="4">
        <v>5</v>
      </c>
      <c r="C506" s="64"/>
      <c r="D506" s="13"/>
      <c r="E506" s="14"/>
      <c r="F506" s="6"/>
      <c r="G506" s="157"/>
      <c r="H506" s="80">
        <v>1832</v>
      </c>
      <c r="I506" s="36">
        <v>31.5</v>
      </c>
      <c r="J506" s="36">
        <v>1.6</v>
      </c>
      <c r="K506" s="41">
        <v>74.569999999999993</v>
      </c>
      <c r="L506" s="37">
        <v>1472.23</v>
      </c>
      <c r="M506" s="67">
        <v>410</v>
      </c>
      <c r="N506" s="70">
        <v>18.7</v>
      </c>
      <c r="O506" s="62">
        <v>0.8</v>
      </c>
      <c r="P506" s="73">
        <v>76.239999999999995</v>
      </c>
      <c r="Q506" s="37">
        <v>1761.03</v>
      </c>
      <c r="R506" s="67">
        <v>292</v>
      </c>
      <c r="S506" s="68" t="s">
        <v>29</v>
      </c>
      <c r="T506" s="62">
        <v>7</v>
      </c>
      <c r="U506" s="72">
        <v>-2.71</v>
      </c>
      <c r="V506" s="37">
        <v>309.82</v>
      </c>
      <c r="W506" s="67">
        <v>585</v>
      </c>
      <c r="X506" s="70">
        <v>29.5</v>
      </c>
      <c r="Y506" s="62">
        <v>1.1000000000000001</v>
      </c>
      <c r="Z506" s="69">
        <v>53.29</v>
      </c>
      <c r="AA506" s="37">
        <v>1395.1</v>
      </c>
    </row>
    <row r="507" spans="1:27" s="4" customFormat="1" x14ac:dyDescent="0.15">
      <c r="A507" s="3">
        <v>2021</v>
      </c>
      <c r="B507" s="4">
        <v>6</v>
      </c>
      <c r="C507" s="64"/>
      <c r="D507" s="13"/>
      <c r="E507" s="14"/>
      <c r="F507" s="6"/>
      <c r="G507" s="157"/>
      <c r="H507" s="80">
        <v>1839</v>
      </c>
      <c r="I507" s="36">
        <v>31.7</v>
      </c>
      <c r="J507" s="36">
        <v>1.6</v>
      </c>
      <c r="K507" s="41">
        <v>75.91</v>
      </c>
      <c r="L507" s="37">
        <v>1549.72</v>
      </c>
      <c r="M507" s="67">
        <v>405</v>
      </c>
      <c r="N507" s="70">
        <v>34.200000000000003</v>
      </c>
      <c r="O507" s="62">
        <v>0.8</v>
      </c>
      <c r="P507" s="73">
        <v>42.19</v>
      </c>
      <c r="Q507" s="37">
        <v>1797.69</v>
      </c>
      <c r="R507" s="67">
        <v>288</v>
      </c>
      <c r="S507" s="68" t="s">
        <v>31</v>
      </c>
      <c r="T507" s="62">
        <v>6.5</v>
      </c>
      <c r="U507" s="72">
        <v>1.0900000000000001</v>
      </c>
      <c r="V507" s="37">
        <v>332.86</v>
      </c>
      <c r="W507" s="67">
        <v>585</v>
      </c>
      <c r="X507" s="70">
        <v>31.8</v>
      </c>
      <c r="Y507" s="62">
        <v>1.1000000000000001</v>
      </c>
      <c r="Z507" s="69">
        <v>49.62</v>
      </c>
      <c r="AA507" s="37">
        <v>1415.53</v>
      </c>
    </row>
    <row r="508" spans="1:27" s="4" customFormat="1" x14ac:dyDescent="0.15">
      <c r="A508" s="3">
        <v>2021</v>
      </c>
      <c r="B508" s="4">
        <v>7</v>
      </c>
      <c r="C508" s="64"/>
      <c r="D508" s="13"/>
      <c r="E508" s="14"/>
      <c r="F508" s="6"/>
      <c r="G508" s="157"/>
      <c r="H508" s="80">
        <v>1838</v>
      </c>
      <c r="I508" s="36">
        <v>31.1</v>
      </c>
      <c r="J508" s="36">
        <v>1.5</v>
      </c>
      <c r="K508" s="41">
        <v>75.92</v>
      </c>
      <c r="L508" s="37">
        <v>1549.94</v>
      </c>
      <c r="M508" s="67">
        <v>403</v>
      </c>
      <c r="N508" s="70">
        <v>32.799999999999997</v>
      </c>
      <c r="O508" s="62">
        <v>0.8</v>
      </c>
      <c r="P508" s="73">
        <v>43.54</v>
      </c>
      <c r="Q508" s="37">
        <v>1803.24</v>
      </c>
      <c r="R508" s="67">
        <v>301</v>
      </c>
      <c r="S508" s="68">
        <v>724.9</v>
      </c>
      <c r="T508" s="62">
        <v>6.4</v>
      </c>
      <c r="U508" s="72">
        <v>2.78</v>
      </c>
      <c r="V508" s="37">
        <v>316.01</v>
      </c>
      <c r="W508" s="67">
        <v>581</v>
      </c>
      <c r="X508" s="70">
        <v>32.5</v>
      </c>
      <c r="Y508" s="62">
        <v>1.1000000000000001</v>
      </c>
      <c r="Z508" s="69">
        <v>48.35</v>
      </c>
      <c r="AA508" s="37">
        <v>1419.65</v>
      </c>
    </row>
    <row r="509" spans="1:27" s="4" customFormat="1" x14ac:dyDescent="0.15">
      <c r="A509" s="3">
        <v>2021</v>
      </c>
      <c r="B509" s="4">
        <v>8</v>
      </c>
      <c r="C509" s="64"/>
      <c r="D509" s="13"/>
      <c r="E509" s="14"/>
      <c r="F509" s="6"/>
      <c r="G509" s="157"/>
      <c r="H509" s="80">
        <v>1837</v>
      </c>
      <c r="I509" s="36">
        <v>32.1</v>
      </c>
      <c r="J509" s="36">
        <v>1.6</v>
      </c>
      <c r="K509" s="41">
        <v>76.010000000000005</v>
      </c>
      <c r="L509" s="37">
        <v>1550.14</v>
      </c>
      <c r="M509" s="67">
        <v>402</v>
      </c>
      <c r="N509" s="70">
        <v>33.4</v>
      </c>
      <c r="O509" s="62">
        <v>0.8</v>
      </c>
      <c r="P509" s="73">
        <v>42.98</v>
      </c>
      <c r="Q509" s="37">
        <v>1804.68</v>
      </c>
      <c r="R509" s="67">
        <v>308</v>
      </c>
      <c r="S509" s="68">
        <v>709.9</v>
      </c>
      <c r="T509" s="62">
        <v>6.7</v>
      </c>
      <c r="U509" s="72">
        <v>2.91</v>
      </c>
      <c r="V509" s="37">
        <v>307.8</v>
      </c>
      <c r="W509" s="67">
        <v>580</v>
      </c>
      <c r="X509" s="70">
        <v>30.9</v>
      </c>
      <c r="Y509" s="62">
        <v>1.1000000000000001</v>
      </c>
      <c r="Z509" s="69">
        <v>51.22</v>
      </c>
      <c r="AA509" s="37">
        <v>1414.8</v>
      </c>
    </row>
    <row r="510" spans="1:27" s="4" customFormat="1" x14ac:dyDescent="0.15">
      <c r="A510" s="3">
        <v>2021</v>
      </c>
      <c r="B510" s="4">
        <v>9</v>
      </c>
      <c r="C510" s="64"/>
      <c r="D510" s="13"/>
      <c r="E510" s="14"/>
      <c r="F510" s="6"/>
      <c r="G510" s="157"/>
      <c r="H510" s="80">
        <v>1820</v>
      </c>
      <c r="I510" s="36">
        <v>33.1</v>
      </c>
      <c r="J510" s="36">
        <v>1.6</v>
      </c>
      <c r="K510" s="41">
        <v>75.27</v>
      </c>
      <c r="L510" s="37">
        <v>1536.37</v>
      </c>
      <c r="M510" s="67">
        <v>400</v>
      </c>
      <c r="N510" s="70">
        <v>34.6</v>
      </c>
      <c r="O510" s="62">
        <v>0.8</v>
      </c>
      <c r="P510" s="73">
        <v>40.93</v>
      </c>
      <c r="Q510" s="37">
        <v>1794.83</v>
      </c>
      <c r="R510" s="67">
        <v>306</v>
      </c>
      <c r="S510" s="68">
        <v>629.1</v>
      </c>
      <c r="T510" s="62">
        <v>6.7</v>
      </c>
      <c r="U510" s="72">
        <v>3.22</v>
      </c>
      <c r="V510" s="37">
        <v>303.36</v>
      </c>
      <c r="W510" s="67">
        <v>581</v>
      </c>
      <c r="X510" s="70">
        <v>30.2</v>
      </c>
      <c r="Y510" s="62">
        <v>1.1000000000000001</v>
      </c>
      <c r="Z510" s="69">
        <v>53.2</v>
      </c>
      <c r="AA510" s="37">
        <v>1423.13</v>
      </c>
    </row>
    <row r="511" spans="1:27" s="4" customFormat="1" x14ac:dyDescent="0.15">
      <c r="A511" s="3">
        <v>2021</v>
      </c>
      <c r="B511" s="4">
        <v>10</v>
      </c>
      <c r="C511" s="64"/>
      <c r="D511" s="13"/>
      <c r="E511" s="14"/>
      <c r="F511" s="6"/>
      <c r="G511" s="157"/>
      <c r="H511" s="80">
        <v>1819</v>
      </c>
      <c r="I511" s="36">
        <v>32.200000000000003</v>
      </c>
      <c r="J511" s="36">
        <v>1.6</v>
      </c>
      <c r="K511" s="41">
        <v>75.75</v>
      </c>
      <c r="L511" s="37">
        <v>1536.72</v>
      </c>
      <c r="M511" s="67">
        <v>399</v>
      </c>
      <c r="N511" s="70">
        <v>34</v>
      </c>
      <c r="O511" s="62">
        <v>0.8</v>
      </c>
      <c r="P511" s="73">
        <v>40.340000000000003</v>
      </c>
      <c r="Q511" s="37">
        <v>1790.34</v>
      </c>
      <c r="R511" s="67">
        <v>316</v>
      </c>
      <c r="S511" s="68">
        <v>333.1</v>
      </c>
      <c r="T511" s="62">
        <v>6.7</v>
      </c>
      <c r="U511" s="72">
        <v>6.02</v>
      </c>
      <c r="V511" s="37">
        <v>299.57</v>
      </c>
      <c r="W511" s="67">
        <v>581</v>
      </c>
      <c r="X511" s="70">
        <v>29.5</v>
      </c>
      <c r="Y511" s="62">
        <v>1.1000000000000001</v>
      </c>
      <c r="Z511" s="69">
        <v>54.27</v>
      </c>
      <c r="AA511" s="37">
        <v>1427.92</v>
      </c>
    </row>
    <row r="512" spans="1:27" s="4" customFormat="1" x14ac:dyDescent="0.15">
      <c r="A512" s="3">
        <v>2021</v>
      </c>
      <c r="B512" s="4">
        <v>11</v>
      </c>
      <c r="C512" s="64"/>
      <c r="D512" s="13"/>
      <c r="E512" s="14"/>
      <c r="F512" s="6"/>
      <c r="G512" s="157"/>
      <c r="H512" s="80">
        <v>1821</v>
      </c>
      <c r="I512" s="36">
        <v>30.3</v>
      </c>
      <c r="J512" s="36">
        <v>1.5</v>
      </c>
      <c r="K512" s="41">
        <v>76.73</v>
      </c>
      <c r="L512" s="37">
        <v>1536.26</v>
      </c>
      <c r="M512" s="67">
        <v>402</v>
      </c>
      <c r="N512" s="70">
        <v>33.200000000000003</v>
      </c>
      <c r="O512" s="62">
        <v>0.8</v>
      </c>
      <c r="P512" s="73">
        <v>40.369999999999997</v>
      </c>
      <c r="Q512" s="37">
        <v>1776.58</v>
      </c>
      <c r="R512" s="67">
        <v>316</v>
      </c>
      <c r="S512" s="68">
        <v>239.1</v>
      </c>
      <c r="T512" s="62">
        <v>5.8</v>
      </c>
      <c r="U512" s="72">
        <v>7.67</v>
      </c>
      <c r="V512" s="37">
        <v>313.79000000000002</v>
      </c>
      <c r="W512" s="67">
        <v>580</v>
      </c>
      <c r="X512" s="70">
        <v>29</v>
      </c>
      <c r="Y512" s="62">
        <v>1.1000000000000001</v>
      </c>
      <c r="Z512" s="69">
        <v>54.3</v>
      </c>
      <c r="AA512" s="37">
        <v>1423.89</v>
      </c>
    </row>
    <row r="513" spans="1:27" s="4" customFormat="1" x14ac:dyDescent="0.15">
      <c r="A513" s="3">
        <v>2021</v>
      </c>
      <c r="B513" s="4">
        <v>12</v>
      </c>
      <c r="C513" s="64"/>
      <c r="D513" s="13"/>
      <c r="E513" s="14"/>
      <c r="F513" s="6"/>
      <c r="G513" s="157"/>
      <c r="H513" s="80">
        <v>1819</v>
      </c>
      <c r="I513" s="36">
        <v>31</v>
      </c>
      <c r="J513" s="36">
        <v>1.6</v>
      </c>
      <c r="K513" s="41">
        <v>77.2</v>
      </c>
      <c r="L513" s="37">
        <v>1535.75</v>
      </c>
      <c r="M513" s="67">
        <v>403</v>
      </c>
      <c r="N513" s="70">
        <v>32.1</v>
      </c>
      <c r="O513" s="62">
        <v>0.8</v>
      </c>
      <c r="P513" s="73">
        <v>42.06</v>
      </c>
      <c r="Q513" s="37">
        <v>1789.68</v>
      </c>
      <c r="R513" s="67">
        <v>323</v>
      </c>
      <c r="S513" s="68">
        <v>162.9</v>
      </c>
      <c r="T513" s="62">
        <v>5.4</v>
      </c>
      <c r="U513" s="72">
        <v>10.53</v>
      </c>
      <c r="V513" s="37">
        <v>315.83</v>
      </c>
      <c r="W513" s="67">
        <v>578</v>
      </c>
      <c r="X513" s="70">
        <v>28</v>
      </c>
      <c r="Y513" s="62">
        <v>1.1000000000000001</v>
      </c>
      <c r="Z513" s="69">
        <v>55.07</v>
      </c>
      <c r="AA513" s="37">
        <v>1421.47</v>
      </c>
    </row>
    <row r="514" spans="1:27" s="4" customFormat="1" x14ac:dyDescent="0.15">
      <c r="A514" s="3">
        <v>2022</v>
      </c>
      <c r="B514" s="4">
        <v>1</v>
      </c>
      <c r="C514" s="64"/>
      <c r="D514" s="13"/>
      <c r="E514" s="14"/>
      <c r="F514" s="6"/>
      <c r="G514" s="157"/>
      <c r="H514" s="80">
        <v>1817</v>
      </c>
      <c r="I514" s="36">
        <v>28.8</v>
      </c>
      <c r="J514" s="36">
        <v>1.4</v>
      </c>
      <c r="K514" s="41">
        <v>76.599999999999994</v>
      </c>
      <c r="L514" s="37">
        <v>1530.85</v>
      </c>
      <c r="M514" s="67">
        <v>405</v>
      </c>
      <c r="N514" s="70">
        <v>30.3</v>
      </c>
      <c r="O514" s="62">
        <v>0.7</v>
      </c>
      <c r="P514" s="73">
        <v>43.05</v>
      </c>
      <c r="Q514" s="37">
        <v>1786.09</v>
      </c>
      <c r="R514" s="67">
        <v>345</v>
      </c>
      <c r="S514" s="68">
        <v>124.8</v>
      </c>
      <c r="T514" s="62">
        <v>4.5999999999999996</v>
      </c>
      <c r="U514" s="72">
        <v>10.81</v>
      </c>
      <c r="V514" s="37">
        <v>296.11</v>
      </c>
      <c r="W514" s="67">
        <v>580</v>
      </c>
      <c r="X514" s="70">
        <v>25.7</v>
      </c>
      <c r="Y514" s="62">
        <v>1</v>
      </c>
      <c r="Z514" s="69">
        <v>55.94</v>
      </c>
      <c r="AA514" s="37">
        <v>1420.31</v>
      </c>
    </row>
    <row r="515" spans="1:27" s="4" customFormat="1" x14ac:dyDescent="0.15">
      <c r="A515" s="3">
        <v>2022</v>
      </c>
      <c r="B515" s="4">
        <v>2</v>
      </c>
      <c r="C515" s="64"/>
      <c r="D515" s="13"/>
      <c r="E515" s="14"/>
      <c r="F515" s="6"/>
      <c r="G515" s="157"/>
      <c r="H515" s="80">
        <v>1819</v>
      </c>
      <c r="I515" s="36">
        <v>29.1</v>
      </c>
      <c r="J515" s="36">
        <v>1.5</v>
      </c>
      <c r="K515" s="41">
        <v>76.900000000000006</v>
      </c>
      <c r="L515" s="37">
        <v>1530.69</v>
      </c>
      <c r="M515" s="67">
        <v>403</v>
      </c>
      <c r="N515" s="70">
        <v>29.3</v>
      </c>
      <c r="O515" s="62">
        <v>0.7</v>
      </c>
      <c r="P515" s="73">
        <v>44.38</v>
      </c>
      <c r="Q515" s="37">
        <v>1783.99</v>
      </c>
      <c r="R515" s="67">
        <v>345</v>
      </c>
      <c r="S515" s="68">
        <v>107.7</v>
      </c>
      <c r="T515" s="62">
        <v>4.4000000000000004</v>
      </c>
      <c r="U515" s="72">
        <v>12.21</v>
      </c>
      <c r="V515" s="37">
        <v>298.17</v>
      </c>
      <c r="W515" s="67">
        <v>577</v>
      </c>
      <c r="X515" s="70">
        <v>23.6</v>
      </c>
      <c r="Y515" s="62">
        <v>1</v>
      </c>
      <c r="Z515" s="69">
        <v>60.52</v>
      </c>
      <c r="AA515" s="37">
        <v>1428.52</v>
      </c>
    </row>
    <row r="516" spans="1:27" s="4" customFormat="1" x14ac:dyDescent="0.15">
      <c r="A516" s="3">
        <v>2022</v>
      </c>
      <c r="B516" s="4">
        <v>3</v>
      </c>
      <c r="C516" s="64"/>
      <c r="D516" s="13"/>
      <c r="E516" s="14"/>
      <c r="F516" s="6"/>
      <c r="G516" s="157"/>
      <c r="H516" s="80">
        <v>1820</v>
      </c>
      <c r="I516" s="36">
        <v>27.6</v>
      </c>
      <c r="J516" s="36">
        <v>1.5</v>
      </c>
      <c r="K516" s="41">
        <v>82.04</v>
      </c>
      <c r="L516" s="37">
        <v>1530.43</v>
      </c>
      <c r="M516" s="67">
        <v>401</v>
      </c>
      <c r="N516" s="70">
        <v>25.7</v>
      </c>
      <c r="O516" s="62">
        <v>0.7</v>
      </c>
      <c r="P516" s="73">
        <v>51.31</v>
      </c>
      <c r="Q516" s="37">
        <v>1797.76</v>
      </c>
      <c r="R516" s="67">
        <v>349</v>
      </c>
      <c r="S516" s="68">
        <v>85.1</v>
      </c>
      <c r="T516" s="62">
        <v>4.8</v>
      </c>
      <c r="U516" s="72">
        <v>17.809999999999999</v>
      </c>
      <c r="V516" s="37">
        <v>315.88</v>
      </c>
      <c r="W516" s="67">
        <v>575</v>
      </c>
      <c r="X516" s="70">
        <v>21.8</v>
      </c>
      <c r="Y516" s="62">
        <v>1</v>
      </c>
      <c r="Z516" s="69">
        <v>66.95</v>
      </c>
      <c r="AA516" s="37">
        <v>1425.4</v>
      </c>
    </row>
    <row r="517" spans="1:27" s="161" customFormat="1" x14ac:dyDescent="0.15"/>
    <row r="518" spans="1:27" s="161" customFormat="1" x14ac:dyDescent="0.15">
      <c r="N518" s="56"/>
      <c r="O518" s="70"/>
      <c r="P518" s="62"/>
      <c r="Q518" s="73"/>
    </row>
    <row r="519" spans="1:27" x14ac:dyDescent="0.15">
      <c r="C519" s="90"/>
      <c r="D519" s="91"/>
      <c r="E519" s="36"/>
      <c r="F519" s="92"/>
      <c r="G519" s="93"/>
      <c r="N519" s="161"/>
      <c r="O519" s="161"/>
      <c r="P519" s="161"/>
      <c r="Q519" s="161"/>
    </row>
    <row r="520" spans="1:27" x14ac:dyDescent="0.15">
      <c r="C520" s="90"/>
      <c r="D520" s="91"/>
      <c r="E520" s="36"/>
      <c r="F520" s="92"/>
      <c r="G520" s="93"/>
      <c r="N520" s="161"/>
      <c r="O520" s="161"/>
      <c r="P520" s="161"/>
      <c r="Q520" s="161"/>
    </row>
    <row r="521" spans="1:27" x14ac:dyDescent="0.15">
      <c r="C521" s="90"/>
      <c r="D521" s="91"/>
      <c r="E521" s="36"/>
      <c r="F521" s="92"/>
      <c r="G521" s="93"/>
      <c r="N521" s="161"/>
      <c r="O521" s="161"/>
      <c r="P521" s="161"/>
      <c r="Q521" s="161"/>
    </row>
    <row r="522" spans="1:27" x14ac:dyDescent="0.15">
      <c r="C522" s="90"/>
      <c r="D522" s="91"/>
      <c r="E522" s="36"/>
      <c r="F522" s="92"/>
      <c r="G522" s="93"/>
    </row>
    <row r="523" spans="1:27" x14ac:dyDescent="0.15">
      <c r="C523" s="90"/>
      <c r="D523" s="91"/>
      <c r="E523" s="36"/>
      <c r="F523" s="92"/>
      <c r="G523" s="93"/>
    </row>
    <row r="524" spans="1:27" x14ac:dyDescent="0.15">
      <c r="C524" s="90"/>
      <c r="D524" s="91"/>
      <c r="E524" s="36"/>
      <c r="F524" s="92"/>
      <c r="G524" s="93"/>
    </row>
    <row r="525" spans="1:27" x14ac:dyDescent="0.15">
      <c r="C525" s="90"/>
      <c r="D525" s="91"/>
      <c r="E525" s="36"/>
      <c r="F525" s="92"/>
      <c r="G525" s="93"/>
    </row>
    <row r="526" spans="1:27" x14ac:dyDescent="0.15">
      <c r="C526" s="90"/>
      <c r="D526" s="91"/>
      <c r="E526" s="36"/>
      <c r="F526" s="92"/>
      <c r="G526" s="93"/>
    </row>
    <row r="527" spans="1:27" x14ac:dyDescent="0.15">
      <c r="C527" s="90"/>
      <c r="D527" s="91"/>
      <c r="E527" s="36"/>
      <c r="F527" s="92"/>
      <c r="G527" s="93"/>
    </row>
    <row r="528" spans="1:27" x14ac:dyDescent="0.15">
      <c r="C528" s="90"/>
      <c r="D528" s="91"/>
      <c r="E528" s="36"/>
      <c r="F528" s="92"/>
      <c r="G528" s="93"/>
    </row>
    <row r="529" spans="3:7" x14ac:dyDescent="0.15">
      <c r="C529" s="90"/>
      <c r="D529" s="91"/>
      <c r="E529" s="36"/>
      <c r="F529" s="92"/>
      <c r="G529" s="93"/>
    </row>
    <row r="530" spans="3:7" x14ac:dyDescent="0.15">
      <c r="C530" s="90"/>
      <c r="D530" s="91"/>
      <c r="E530" s="36"/>
      <c r="F530" s="92"/>
      <c r="G530" s="93"/>
    </row>
    <row r="531" spans="3:7" x14ac:dyDescent="0.15">
      <c r="C531" s="90"/>
      <c r="D531" s="91"/>
      <c r="E531" s="36"/>
      <c r="F531" s="92"/>
      <c r="G531" s="93"/>
    </row>
    <row r="532" spans="3:7" x14ac:dyDescent="0.15">
      <c r="C532" s="90"/>
      <c r="D532" s="91"/>
      <c r="E532" s="36"/>
      <c r="F532" s="92"/>
      <c r="G532" s="93"/>
    </row>
    <row r="533" spans="3:7" x14ac:dyDescent="0.15">
      <c r="C533" s="90"/>
      <c r="D533" s="91"/>
      <c r="E533" s="36"/>
      <c r="F533" s="92"/>
      <c r="G533" s="93"/>
    </row>
    <row r="534" spans="3:7" x14ac:dyDescent="0.15">
      <c r="C534" s="90"/>
      <c r="D534" s="91"/>
      <c r="E534" s="36"/>
      <c r="F534" s="92"/>
      <c r="G534" s="93"/>
    </row>
    <row r="535" spans="3:7" x14ac:dyDescent="0.15">
      <c r="C535" s="90"/>
      <c r="D535" s="91"/>
      <c r="E535" s="36"/>
      <c r="F535" s="92"/>
      <c r="G535" s="93"/>
    </row>
    <row r="536" spans="3:7" x14ac:dyDescent="0.15">
      <c r="C536" s="90"/>
      <c r="D536" s="91"/>
      <c r="E536" s="36"/>
      <c r="F536" s="92"/>
      <c r="G536" s="93"/>
    </row>
    <row r="537" spans="3:7" x14ac:dyDescent="0.15">
      <c r="C537" s="90"/>
      <c r="D537" s="91"/>
      <c r="E537" s="36"/>
      <c r="F537" s="92"/>
      <c r="G537" s="93"/>
    </row>
    <row r="538" spans="3:7" x14ac:dyDescent="0.15">
      <c r="C538" s="90"/>
      <c r="D538" s="91"/>
      <c r="E538" s="36"/>
      <c r="F538" s="92"/>
      <c r="G538" s="93"/>
    </row>
    <row r="539" spans="3:7" x14ac:dyDescent="0.15">
      <c r="C539" s="90"/>
      <c r="D539" s="91"/>
      <c r="E539" s="36"/>
      <c r="F539" s="92"/>
      <c r="G539" s="93"/>
    </row>
    <row r="540" spans="3:7" x14ac:dyDescent="0.15">
      <c r="C540" s="90"/>
      <c r="D540" s="91"/>
      <c r="E540" s="36"/>
      <c r="F540" s="92"/>
      <c r="G540" s="93"/>
    </row>
    <row r="541" spans="3:7" x14ac:dyDescent="0.15">
      <c r="C541" s="90"/>
      <c r="D541" s="91"/>
      <c r="E541" s="36"/>
      <c r="F541" s="92"/>
      <c r="G541" s="93"/>
    </row>
    <row r="542" spans="3:7" x14ac:dyDescent="0.15">
      <c r="C542" s="90"/>
      <c r="D542" s="91"/>
      <c r="E542" s="36"/>
      <c r="F542" s="92"/>
      <c r="G542" s="93"/>
    </row>
    <row r="543" spans="3:7" x14ac:dyDescent="0.15">
      <c r="C543" s="90"/>
      <c r="D543" s="91"/>
      <c r="E543" s="36"/>
      <c r="F543" s="92"/>
      <c r="G543" s="93"/>
    </row>
    <row r="544" spans="3:7" x14ac:dyDescent="0.15">
      <c r="C544" s="90"/>
      <c r="D544" s="91"/>
      <c r="E544" s="36"/>
      <c r="F544" s="92"/>
      <c r="G544" s="93"/>
    </row>
    <row r="545" spans="3:7" x14ac:dyDescent="0.15">
      <c r="C545" s="90"/>
      <c r="D545" s="91"/>
      <c r="E545" s="36"/>
      <c r="F545" s="92"/>
      <c r="G545" s="93"/>
    </row>
    <row r="546" spans="3:7" x14ac:dyDescent="0.15">
      <c r="C546" s="90"/>
      <c r="D546" s="91"/>
      <c r="E546" s="36"/>
      <c r="F546" s="92"/>
      <c r="G546" s="93"/>
    </row>
    <row r="547" spans="3:7" x14ac:dyDescent="0.15">
      <c r="C547" s="90"/>
      <c r="D547" s="91"/>
      <c r="E547" s="36"/>
      <c r="F547" s="92"/>
      <c r="G547" s="93"/>
    </row>
    <row r="548" spans="3:7" x14ac:dyDescent="0.15">
      <c r="C548" s="90"/>
      <c r="D548" s="91"/>
      <c r="E548" s="36"/>
      <c r="F548" s="92"/>
      <c r="G548" s="93"/>
    </row>
    <row r="549" spans="3:7" x14ac:dyDescent="0.15">
      <c r="C549" s="90"/>
      <c r="D549" s="91"/>
      <c r="E549" s="36"/>
      <c r="F549" s="92"/>
      <c r="G549" s="93"/>
    </row>
  </sheetData>
  <mergeCells count="7">
    <mergeCell ref="R2:V2"/>
    <mergeCell ref="W2:AA2"/>
    <mergeCell ref="A3:B3"/>
    <mergeCell ref="C2:G2"/>
    <mergeCell ref="A2:B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56" fitToHeight="0" orientation="landscape" horizontalDpi="300" verticalDpi="300" r:id="rId1"/>
  <headerFooter alignWithMargins="0"/>
  <customProperties>
    <customPr name="layoutContex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122"/>
  <sheetViews>
    <sheetView zoomScale="90" zoomScaleNormal="90" workbookViewId="0"/>
  </sheetViews>
  <sheetFormatPr defaultRowHeight="13.5" x14ac:dyDescent="0.15"/>
  <cols>
    <col min="1" max="1" width="6.625" style="59" customWidth="1"/>
    <col min="2" max="2" width="4.625" style="59" customWidth="1"/>
    <col min="3" max="3" width="9.625" style="95" customWidth="1"/>
    <col min="4" max="5" width="7.625" style="52" customWidth="1"/>
    <col min="6" max="6" width="13.625" style="50" customWidth="1"/>
    <col min="7" max="7" width="13.625" style="47" customWidth="1"/>
    <col min="8" max="8" width="9.625" style="59" customWidth="1"/>
    <col min="9" max="9" width="7.625" style="96" customWidth="1"/>
    <col min="10" max="10" width="7.625" style="52" customWidth="1"/>
    <col min="11" max="11" width="14.5" style="54" customWidth="1"/>
    <col min="12" max="12" width="13.625" style="54" customWidth="1"/>
    <col min="13" max="13" width="9.625" style="59" customWidth="1"/>
    <col min="14" max="14" width="7.625" style="96" customWidth="1"/>
    <col min="15" max="15" width="7.625" style="52" customWidth="1"/>
    <col min="16" max="17" width="13.625" style="54" customWidth="1"/>
    <col min="18" max="18" width="9.625" style="59" customWidth="1"/>
    <col min="19" max="20" width="7.625" style="59" customWidth="1"/>
    <col min="21" max="22" width="13.625" style="59" customWidth="1"/>
    <col min="23" max="16384" width="9" style="59"/>
  </cols>
  <sheetData>
    <row r="1" spans="1:22" s="26" customFormat="1" ht="22.5" customHeight="1" x14ac:dyDescent="0.15">
      <c r="A1" s="143" t="s">
        <v>18</v>
      </c>
      <c r="B1" s="106"/>
      <c r="C1" s="139"/>
      <c r="D1" s="52"/>
      <c r="E1" s="52"/>
      <c r="F1" s="50"/>
      <c r="G1" s="47"/>
      <c r="I1" s="31"/>
      <c r="J1" s="29"/>
      <c r="K1" s="27"/>
      <c r="L1" s="54"/>
      <c r="N1" s="31"/>
      <c r="O1" s="29"/>
      <c r="P1" s="27"/>
      <c r="Q1" s="54"/>
    </row>
    <row r="2" spans="1:22" s="4" customFormat="1" x14ac:dyDescent="0.15">
      <c r="A2" s="201"/>
      <c r="B2" s="202"/>
      <c r="C2" s="197" t="s">
        <v>9</v>
      </c>
      <c r="D2" s="198"/>
      <c r="E2" s="198"/>
      <c r="F2" s="198"/>
      <c r="G2" s="199"/>
      <c r="H2" s="190" t="s">
        <v>10</v>
      </c>
      <c r="I2" s="191"/>
      <c r="J2" s="191"/>
      <c r="K2" s="191"/>
      <c r="L2" s="192"/>
      <c r="M2" s="190" t="s">
        <v>11</v>
      </c>
      <c r="N2" s="191"/>
      <c r="O2" s="191"/>
      <c r="P2" s="191"/>
      <c r="Q2" s="191"/>
      <c r="R2" s="204" t="s">
        <v>12</v>
      </c>
      <c r="S2" s="205"/>
      <c r="T2" s="205"/>
      <c r="U2" s="205"/>
      <c r="V2" s="206"/>
    </row>
    <row r="3" spans="1:22" s="10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8" t="s">
        <v>23</v>
      </c>
      <c r="G3" s="109" t="s">
        <v>17</v>
      </c>
      <c r="H3" s="98" t="s">
        <v>14</v>
      </c>
      <c r="I3" s="99" t="s">
        <v>0</v>
      </c>
      <c r="J3" s="99" t="s">
        <v>1</v>
      </c>
      <c r="K3" s="108" t="s">
        <v>23</v>
      </c>
      <c r="L3" s="109" t="s">
        <v>17</v>
      </c>
      <c r="M3" s="98" t="s">
        <v>14</v>
      </c>
      <c r="N3" s="99" t="s">
        <v>0</v>
      </c>
      <c r="O3" s="99" t="s">
        <v>1</v>
      </c>
      <c r="P3" s="108" t="s">
        <v>23</v>
      </c>
      <c r="Q3" s="124" t="s">
        <v>17</v>
      </c>
      <c r="R3" s="98" t="s">
        <v>14</v>
      </c>
      <c r="S3" s="123" t="s">
        <v>0</v>
      </c>
      <c r="T3" s="123" t="s">
        <v>1</v>
      </c>
      <c r="U3" s="108" t="s">
        <v>23</v>
      </c>
      <c r="V3" s="133" t="s">
        <v>17</v>
      </c>
    </row>
    <row r="4" spans="1:22" s="107" customFormat="1" ht="12" customHeight="1" x14ac:dyDescent="0.15">
      <c r="A4" s="151"/>
      <c r="B4" s="151"/>
      <c r="C4" s="146"/>
      <c r="D4" s="147" t="s">
        <v>13</v>
      </c>
      <c r="E4" s="147" t="s">
        <v>13</v>
      </c>
      <c r="F4" s="148" t="s">
        <v>25</v>
      </c>
      <c r="G4" s="149" t="s">
        <v>26</v>
      </c>
      <c r="H4" s="146"/>
      <c r="I4" s="147" t="s">
        <v>13</v>
      </c>
      <c r="J4" s="147" t="s">
        <v>13</v>
      </c>
      <c r="K4" s="148" t="s">
        <v>27</v>
      </c>
      <c r="L4" s="149" t="s">
        <v>28</v>
      </c>
      <c r="M4" s="146"/>
      <c r="N4" s="147" t="s">
        <v>13</v>
      </c>
      <c r="O4" s="147" t="s">
        <v>13</v>
      </c>
      <c r="P4" s="148" t="s">
        <v>28</v>
      </c>
      <c r="Q4" s="150" t="s">
        <v>27</v>
      </c>
      <c r="R4" s="146"/>
      <c r="S4" s="147" t="s">
        <v>13</v>
      </c>
      <c r="T4" s="147" t="s">
        <v>13</v>
      </c>
      <c r="U4" s="148" t="s">
        <v>27</v>
      </c>
      <c r="V4" s="149" t="s">
        <v>27</v>
      </c>
    </row>
    <row r="5" spans="1:22" s="26" customFormat="1" x14ac:dyDescent="0.15">
      <c r="A5" s="23">
        <v>2013</v>
      </c>
      <c r="B5" s="34">
        <v>1</v>
      </c>
      <c r="C5" s="44">
        <v>1690</v>
      </c>
      <c r="D5" s="53">
        <v>23.6</v>
      </c>
      <c r="E5" s="52">
        <v>1.1000000000000001</v>
      </c>
      <c r="F5" s="79">
        <v>139181</v>
      </c>
      <c r="G5" s="78">
        <v>3034502</v>
      </c>
      <c r="H5" s="26">
        <v>413</v>
      </c>
      <c r="I5" s="32">
        <v>17.899999999999999</v>
      </c>
      <c r="J5" s="29">
        <v>0.7</v>
      </c>
      <c r="K5" s="79">
        <v>198851</v>
      </c>
      <c r="L5" s="78">
        <v>4740451</v>
      </c>
      <c r="M5" s="59">
        <v>179</v>
      </c>
      <c r="N5" s="53">
        <v>87.3</v>
      </c>
      <c r="O5" s="52">
        <v>2.6</v>
      </c>
      <c r="P5" s="79">
        <v>16883</v>
      </c>
      <c r="Q5" s="79">
        <v>595549</v>
      </c>
      <c r="R5" s="115"/>
      <c r="S5" s="125"/>
      <c r="T5" s="125"/>
      <c r="U5" s="125"/>
      <c r="V5" s="126"/>
    </row>
    <row r="6" spans="1:22" s="26" customFormat="1" x14ac:dyDescent="0.15">
      <c r="A6" s="25">
        <v>2013</v>
      </c>
      <c r="B6" s="34">
        <v>2</v>
      </c>
      <c r="C6" s="44">
        <v>1692</v>
      </c>
      <c r="D6" s="53">
        <v>24.5</v>
      </c>
      <c r="E6" s="52">
        <v>1.1000000000000001</v>
      </c>
      <c r="F6" s="79">
        <v>139114</v>
      </c>
      <c r="G6" s="78">
        <v>3034864</v>
      </c>
      <c r="H6" s="34">
        <v>411</v>
      </c>
      <c r="I6" s="32">
        <v>18.3</v>
      </c>
      <c r="J6" s="29">
        <v>0.8</v>
      </c>
      <c r="K6" s="79">
        <v>199318</v>
      </c>
      <c r="L6" s="78">
        <v>4730385</v>
      </c>
      <c r="M6" s="26">
        <v>179</v>
      </c>
      <c r="N6" s="32">
        <v>92.4</v>
      </c>
      <c r="O6" s="29">
        <v>2.6</v>
      </c>
      <c r="P6" s="79">
        <v>16958</v>
      </c>
      <c r="Q6" s="79">
        <v>595864</v>
      </c>
      <c r="R6" s="115"/>
      <c r="S6" s="125"/>
      <c r="T6" s="125"/>
      <c r="U6" s="125"/>
      <c r="V6" s="126"/>
    </row>
    <row r="7" spans="1:22" s="26" customFormat="1" x14ac:dyDescent="0.15">
      <c r="A7" s="25">
        <v>2013</v>
      </c>
      <c r="B7" s="34">
        <v>3</v>
      </c>
      <c r="C7" s="44">
        <v>1698</v>
      </c>
      <c r="D7" s="53">
        <v>25.7</v>
      </c>
      <c r="E7" s="52">
        <v>1.2</v>
      </c>
      <c r="F7" s="79">
        <v>140853</v>
      </c>
      <c r="G7" s="78">
        <v>3045087</v>
      </c>
      <c r="H7" s="34">
        <v>403</v>
      </c>
      <c r="I7" s="32">
        <v>19.399999999999999</v>
      </c>
      <c r="J7" s="29">
        <v>0.8</v>
      </c>
      <c r="K7" s="79">
        <v>194751</v>
      </c>
      <c r="L7" s="78">
        <v>4621485</v>
      </c>
      <c r="M7" s="26">
        <v>179</v>
      </c>
      <c r="N7" s="32">
        <v>151.6</v>
      </c>
      <c r="O7" s="29">
        <v>3</v>
      </c>
      <c r="P7" s="79">
        <v>11711</v>
      </c>
      <c r="Q7" s="79">
        <v>594418</v>
      </c>
      <c r="R7" s="115"/>
      <c r="S7" s="125"/>
      <c r="T7" s="125"/>
      <c r="U7" s="125"/>
      <c r="V7" s="126"/>
    </row>
    <row r="8" spans="1:22" s="26" customFormat="1" x14ac:dyDescent="0.15">
      <c r="A8" s="25">
        <v>2013</v>
      </c>
      <c r="B8" s="34">
        <v>4</v>
      </c>
      <c r="C8" s="44">
        <v>1703</v>
      </c>
      <c r="D8" s="53">
        <v>28.7</v>
      </c>
      <c r="E8" s="52">
        <v>1.3</v>
      </c>
      <c r="F8" s="79">
        <v>142166</v>
      </c>
      <c r="G8" s="78">
        <v>3047274</v>
      </c>
      <c r="H8" s="34">
        <v>408</v>
      </c>
      <c r="I8" s="32">
        <v>19.899999999999999</v>
      </c>
      <c r="J8" s="29">
        <v>0.9</v>
      </c>
      <c r="K8" s="79">
        <v>207795</v>
      </c>
      <c r="L8" s="78">
        <v>4621678</v>
      </c>
      <c r="M8" s="26">
        <v>183</v>
      </c>
      <c r="N8" s="32">
        <v>138.69999999999999</v>
      </c>
      <c r="O8" s="29">
        <v>4.2</v>
      </c>
      <c r="P8" s="79">
        <v>18285</v>
      </c>
      <c r="Q8" s="79">
        <v>599217</v>
      </c>
      <c r="R8" s="115"/>
      <c r="S8" s="125"/>
      <c r="T8" s="125"/>
      <c r="U8" s="125"/>
      <c r="V8" s="126"/>
    </row>
    <row r="9" spans="1:22" s="26" customFormat="1" x14ac:dyDescent="0.15">
      <c r="A9" s="25">
        <v>2013</v>
      </c>
      <c r="B9" s="34">
        <v>5</v>
      </c>
      <c r="C9" s="44">
        <v>1703</v>
      </c>
      <c r="D9" s="53">
        <v>27.8</v>
      </c>
      <c r="E9" s="52">
        <v>1.3</v>
      </c>
      <c r="F9" s="79">
        <v>143146</v>
      </c>
      <c r="G9" s="78">
        <v>3053512</v>
      </c>
      <c r="H9" s="34">
        <v>408</v>
      </c>
      <c r="I9" s="32">
        <v>19.2</v>
      </c>
      <c r="J9" s="29">
        <v>0.9</v>
      </c>
      <c r="K9" s="79">
        <v>210558</v>
      </c>
      <c r="L9" s="78">
        <v>4621435</v>
      </c>
      <c r="M9" s="26">
        <v>182</v>
      </c>
      <c r="N9" s="32">
        <v>152.80000000000001</v>
      </c>
      <c r="O9" s="29">
        <v>4.5999999999999996</v>
      </c>
      <c r="P9" s="79">
        <v>17822</v>
      </c>
      <c r="Q9" s="79">
        <v>592551</v>
      </c>
      <c r="R9" s="115"/>
      <c r="S9" s="125"/>
      <c r="T9" s="125"/>
      <c r="U9" s="125"/>
      <c r="V9" s="126"/>
    </row>
    <row r="10" spans="1:22" s="26" customFormat="1" x14ac:dyDescent="0.15">
      <c r="A10" s="25">
        <v>2013</v>
      </c>
      <c r="B10" s="34">
        <v>6</v>
      </c>
      <c r="C10" s="44">
        <v>1708</v>
      </c>
      <c r="D10" s="53">
        <v>23.1</v>
      </c>
      <c r="E10" s="52">
        <v>1.2</v>
      </c>
      <c r="F10" s="79">
        <v>172072</v>
      </c>
      <c r="G10" s="78">
        <v>3343348</v>
      </c>
      <c r="H10" s="34">
        <v>408</v>
      </c>
      <c r="I10" s="32">
        <v>17.8</v>
      </c>
      <c r="J10" s="29">
        <v>0.8</v>
      </c>
      <c r="K10" s="79">
        <v>211555</v>
      </c>
      <c r="L10" s="78">
        <v>4839465</v>
      </c>
      <c r="M10" s="26">
        <v>180</v>
      </c>
      <c r="N10" s="32">
        <v>82.7</v>
      </c>
      <c r="O10" s="29">
        <v>3.4</v>
      </c>
      <c r="P10" s="79">
        <v>25296</v>
      </c>
      <c r="Q10" s="79">
        <v>617305</v>
      </c>
      <c r="R10" s="115"/>
      <c r="S10" s="125"/>
      <c r="T10" s="125"/>
      <c r="U10" s="125"/>
      <c r="V10" s="126"/>
    </row>
    <row r="11" spans="1:22" s="26" customFormat="1" x14ac:dyDescent="0.15">
      <c r="A11" s="25">
        <v>2013</v>
      </c>
      <c r="B11" s="26">
        <v>7</v>
      </c>
      <c r="C11" s="44">
        <v>1710</v>
      </c>
      <c r="D11" s="53">
        <v>23.1</v>
      </c>
      <c r="E11" s="52">
        <v>1.2</v>
      </c>
      <c r="F11" s="79">
        <v>172157</v>
      </c>
      <c r="G11" s="78">
        <v>3344483</v>
      </c>
      <c r="H11" s="34">
        <v>407</v>
      </c>
      <c r="I11" s="32">
        <v>18.7</v>
      </c>
      <c r="J11" s="29">
        <v>0.8</v>
      </c>
      <c r="K11" s="79">
        <v>209558</v>
      </c>
      <c r="L11" s="78">
        <v>4795033</v>
      </c>
      <c r="M11" s="34">
        <v>179</v>
      </c>
      <c r="N11" s="32">
        <v>104.9</v>
      </c>
      <c r="O11" s="29">
        <v>4</v>
      </c>
      <c r="P11" s="79">
        <v>23223</v>
      </c>
      <c r="Q11" s="79">
        <v>611791</v>
      </c>
      <c r="R11" s="115"/>
      <c r="S11" s="125"/>
      <c r="T11" s="125"/>
      <c r="U11" s="125"/>
      <c r="V11" s="126"/>
    </row>
    <row r="12" spans="1:22" s="26" customFormat="1" x14ac:dyDescent="0.15">
      <c r="A12" s="25">
        <v>2013</v>
      </c>
      <c r="B12" s="26">
        <v>8</v>
      </c>
      <c r="C12" s="44">
        <v>1749</v>
      </c>
      <c r="D12" s="53">
        <v>22.6</v>
      </c>
      <c r="E12" s="52">
        <v>1.2</v>
      </c>
      <c r="F12" s="79">
        <v>173166</v>
      </c>
      <c r="G12" s="78">
        <v>3355549</v>
      </c>
      <c r="H12" s="34">
        <v>569</v>
      </c>
      <c r="I12" s="32">
        <v>17.8</v>
      </c>
      <c r="J12" s="29">
        <v>0.8</v>
      </c>
      <c r="K12" s="79">
        <v>286191</v>
      </c>
      <c r="L12" s="78">
        <v>6442212</v>
      </c>
      <c r="M12" s="34">
        <v>181</v>
      </c>
      <c r="N12" s="32">
        <v>92.3</v>
      </c>
      <c r="O12" s="29">
        <v>3.5</v>
      </c>
      <c r="P12" s="79">
        <v>23454</v>
      </c>
      <c r="Q12" s="79">
        <v>614246</v>
      </c>
      <c r="R12" s="115"/>
      <c r="S12" s="125"/>
      <c r="T12" s="125"/>
      <c r="U12" s="125"/>
      <c r="V12" s="126"/>
    </row>
    <row r="13" spans="1:22" s="26" customFormat="1" x14ac:dyDescent="0.15">
      <c r="A13" s="25">
        <v>2013</v>
      </c>
      <c r="B13" s="26">
        <v>9</v>
      </c>
      <c r="C13" s="44">
        <v>1742</v>
      </c>
      <c r="D13" s="53">
        <v>24.4</v>
      </c>
      <c r="E13" s="52">
        <v>1.3</v>
      </c>
      <c r="F13" s="79">
        <v>172782</v>
      </c>
      <c r="G13" s="78">
        <v>3348467</v>
      </c>
      <c r="H13" s="34">
        <v>565</v>
      </c>
      <c r="I13" s="32">
        <v>19.5</v>
      </c>
      <c r="J13" s="29">
        <v>0.9</v>
      </c>
      <c r="K13" s="79">
        <v>283766</v>
      </c>
      <c r="L13" s="78">
        <v>6391125</v>
      </c>
      <c r="M13" s="34">
        <v>179</v>
      </c>
      <c r="N13" s="32">
        <v>123.6</v>
      </c>
      <c r="O13" s="29">
        <v>4.5999999999999996</v>
      </c>
      <c r="P13" s="79">
        <v>22628</v>
      </c>
      <c r="Q13" s="79">
        <v>610736</v>
      </c>
      <c r="R13" s="115"/>
      <c r="S13" s="125"/>
      <c r="T13" s="125"/>
      <c r="U13" s="125"/>
      <c r="V13" s="126"/>
    </row>
    <row r="14" spans="1:22" s="26" customFormat="1" x14ac:dyDescent="0.15">
      <c r="A14" s="25">
        <v>2013</v>
      </c>
      <c r="B14" s="26">
        <v>10</v>
      </c>
      <c r="C14" s="44">
        <v>1748</v>
      </c>
      <c r="D14" s="53">
        <v>24.5</v>
      </c>
      <c r="E14" s="52">
        <v>1.3</v>
      </c>
      <c r="F14" s="79">
        <v>172697</v>
      </c>
      <c r="G14" s="78">
        <v>3347844</v>
      </c>
      <c r="H14" s="34">
        <v>560</v>
      </c>
      <c r="I14" s="32">
        <v>20</v>
      </c>
      <c r="J14" s="29">
        <v>0.9</v>
      </c>
      <c r="K14" s="79">
        <v>269531</v>
      </c>
      <c r="L14" s="78">
        <v>6260176</v>
      </c>
      <c r="M14" s="34">
        <v>177</v>
      </c>
      <c r="N14" s="32">
        <v>96.1</v>
      </c>
      <c r="O14" s="29">
        <v>4.5</v>
      </c>
      <c r="P14" s="79">
        <v>28591</v>
      </c>
      <c r="Q14" s="79">
        <v>607980</v>
      </c>
      <c r="R14" s="115"/>
      <c r="S14" s="125"/>
      <c r="T14" s="125"/>
      <c r="U14" s="125"/>
      <c r="V14" s="126"/>
    </row>
    <row r="15" spans="1:22" s="26" customFormat="1" x14ac:dyDescent="0.15">
      <c r="A15" s="25">
        <v>2013</v>
      </c>
      <c r="B15" s="26">
        <v>11</v>
      </c>
      <c r="C15" s="44">
        <v>1753</v>
      </c>
      <c r="D15" s="53">
        <v>25.7</v>
      </c>
      <c r="E15" s="52">
        <v>1.3</v>
      </c>
      <c r="F15" s="79">
        <v>173304</v>
      </c>
      <c r="G15" s="78">
        <v>3351552</v>
      </c>
      <c r="H15" s="34">
        <v>559</v>
      </c>
      <c r="I15" s="32">
        <v>19.899999999999999</v>
      </c>
      <c r="J15" s="29">
        <v>0.9</v>
      </c>
      <c r="K15" s="79">
        <v>272138</v>
      </c>
      <c r="L15" s="78">
        <v>6207048</v>
      </c>
      <c r="M15" s="34">
        <v>177</v>
      </c>
      <c r="N15" s="32">
        <v>117.2</v>
      </c>
      <c r="O15" s="29">
        <v>5.3</v>
      </c>
      <c r="P15" s="79">
        <v>25427</v>
      </c>
      <c r="Q15" s="79">
        <v>560285</v>
      </c>
      <c r="R15" s="115"/>
      <c r="S15" s="125"/>
      <c r="T15" s="125"/>
      <c r="U15" s="125"/>
      <c r="V15" s="126"/>
    </row>
    <row r="16" spans="1:22" s="26" customFormat="1" x14ac:dyDescent="0.15">
      <c r="A16" s="25">
        <v>2013</v>
      </c>
      <c r="B16" s="34">
        <v>12</v>
      </c>
      <c r="C16" s="44">
        <v>1765</v>
      </c>
      <c r="D16" s="53">
        <v>26.6</v>
      </c>
      <c r="E16" s="52">
        <v>1.4</v>
      </c>
      <c r="F16" s="79">
        <v>173731</v>
      </c>
      <c r="G16" s="78">
        <v>3355590</v>
      </c>
      <c r="H16" s="34">
        <v>556</v>
      </c>
      <c r="I16" s="32">
        <v>20.3</v>
      </c>
      <c r="J16" s="29">
        <v>0.9</v>
      </c>
      <c r="K16" s="79">
        <v>271082</v>
      </c>
      <c r="L16" s="78">
        <v>6165671</v>
      </c>
      <c r="M16" s="34">
        <v>178</v>
      </c>
      <c r="N16" s="32">
        <v>98.7</v>
      </c>
      <c r="O16" s="29">
        <v>5.8</v>
      </c>
      <c r="P16" s="79">
        <v>34067</v>
      </c>
      <c r="Q16" s="79">
        <v>583431</v>
      </c>
      <c r="R16" s="115"/>
      <c r="S16" s="125"/>
      <c r="T16" s="125"/>
      <c r="U16" s="125"/>
      <c r="V16" s="126"/>
    </row>
    <row r="17" spans="1:22" s="26" customFormat="1" x14ac:dyDescent="0.15">
      <c r="A17" s="23">
        <v>2014</v>
      </c>
      <c r="B17" s="34">
        <v>1</v>
      </c>
      <c r="C17" s="44">
        <v>1770</v>
      </c>
      <c r="D17" s="53">
        <v>25</v>
      </c>
      <c r="E17" s="52">
        <v>1.3</v>
      </c>
      <c r="F17" s="79">
        <v>173865</v>
      </c>
      <c r="G17" s="78">
        <v>3358437</v>
      </c>
      <c r="H17" s="26">
        <v>556</v>
      </c>
      <c r="I17" s="32">
        <v>20.7</v>
      </c>
      <c r="J17" s="29">
        <v>0.9</v>
      </c>
      <c r="K17" s="79">
        <v>274367</v>
      </c>
      <c r="L17" s="78">
        <v>6191873</v>
      </c>
      <c r="M17" s="26">
        <v>188</v>
      </c>
      <c r="N17" s="32">
        <v>98.7</v>
      </c>
      <c r="O17" s="29">
        <v>6</v>
      </c>
      <c r="P17" s="79">
        <v>36080</v>
      </c>
      <c r="Q17" s="79">
        <v>590828</v>
      </c>
      <c r="R17" s="115"/>
      <c r="S17" s="125"/>
      <c r="T17" s="125"/>
      <c r="U17" s="125"/>
      <c r="V17" s="126"/>
    </row>
    <row r="18" spans="1:22" s="26" customFormat="1" x14ac:dyDescent="0.15">
      <c r="A18" s="23">
        <v>2014</v>
      </c>
      <c r="B18" s="34">
        <v>2</v>
      </c>
      <c r="C18" s="44">
        <v>1773</v>
      </c>
      <c r="D18" s="53">
        <v>24.9</v>
      </c>
      <c r="E18" s="52">
        <v>1.3</v>
      </c>
      <c r="F18" s="79">
        <v>174005</v>
      </c>
      <c r="G18" s="78">
        <v>3358793</v>
      </c>
      <c r="H18" s="26">
        <v>558</v>
      </c>
      <c r="I18" s="32">
        <v>20.399999999999999</v>
      </c>
      <c r="J18" s="29">
        <v>0.9</v>
      </c>
      <c r="K18" s="79">
        <v>273741</v>
      </c>
      <c r="L18" s="78">
        <v>6227658</v>
      </c>
      <c r="M18" s="26">
        <v>187</v>
      </c>
      <c r="N18" s="32">
        <v>87</v>
      </c>
      <c r="O18" s="29">
        <v>5.3</v>
      </c>
      <c r="P18" s="79">
        <v>35691</v>
      </c>
      <c r="Q18" s="79">
        <v>589576</v>
      </c>
      <c r="R18" s="115"/>
      <c r="S18" s="125"/>
      <c r="T18" s="125"/>
      <c r="U18" s="125"/>
      <c r="V18" s="126"/>
    </row>
    <row r="19" spans="1:22" s="26" customFormat="1" x14ac:dyDescent="0.15">
      <c r="A19" s="23">
        <v>2014</v>
      </c>
      <c r="B19" s="34">
        <v>3</v>
      </c>
      <c r="C19" s="44">
        <v>1785</v>
      </c>
      <c r="D19" s="53">
        <v>24.3</v>
      </c>
      <c r="E19" s="52">
        <v>1.3</v>
      </c>
      <c r="F19" s="79">
        <v>176760</v>
      </c>
      <c r="G19" s="78">
        <v>3390141</v>
      </c>
      <c r="H19" s="34">
        <v>547</v>
      </c>
      <c r="I19" s="32">
        <v>19.5</v>
      </c>
      <c r="J19" s="29">
        <v>0.9</v>
      </c>
      <c r="K19" s="79">
        <v>274842</v>
      </c>
      <c r="L19" s="78">
        <v>6163822</v>
      </c>
      <c r="M19" s="34">
        <v>187</v>
      </c>
      <c r="N19" s="32">
        <v>82.5</v>
      </c>
      <c r="O19" s="29">
        <v>4.5999999999999996</v>
      </c>
      <c r="P19" s="79">
        <v>34707</v>
      </c>
      <c r="Q19" s="79">
        <v>621445</v>
      </c>
      <c r="R19" s="115"/>
      <c r="S19" s="125"/>
      <c r="T19" s="125"/>
      <c r="U19" s="125"/>
      <c r="V19" s="126"/>
    </row>
    <row r="20" spans="1:22" s="26" customFormat="1" x14ac:dyDescent="0.15">
      <c r="A20" s="23">
        <v>2014</v>
      </c>
      <c r="B20" s="34">
        <v>4</v>
      </c>
      <c r="C20" s="44">
        <v>1794</v>
      </c>
      <c r="D20" s="53">
        <v>23.5</v>
      </c>
      <c r="E20" s="52">
        <v>1.2</v>
      </c>
      <c r="F20" s="79">
        <v>177296</v>
      </c>
      <c r="G20" s="78">
        <v>3393921</v>
      </c>
      <c r="H20" s="26">
        <v>542</v>
      </c>
      <c r="I20" s="32">
        <v>19.5</v>
      </c>
      <c r="J20" s="29">
        <v>0.8</v>
      </c>
      <c r="K20" s="79">
        <v>265731</v>
      </c>
      <c r="L20" s="78">
        <v>6100386</v>
      </c>
      <c r="M20" s="26">
        <v>189</v>
      </c>
      <c r="N20" s="32">
        <v>83.6</v>
      </c>
      <c r="O20" s="29">
        <v>4</v>
      </c>
      <c r="P20" s="79">
        <v>29748</v>
      </c>
      <c r="Q20" s="79">
        <v>617864</v>
      </c>
      <c r="R20" s="115"/>
      <c r="S20" s="125"/>
      <c r="T20" s="125"/>
      <c r="U20" s="125"/>
      <c r="V20" s="126"/>
    </row>
    <row r="21" spans="1:22" s="26" customFormat="1" x14ac:dyDescent="0.15">
      <c r="A21" s="23">
        <v>2014</v>
      </c>
      <c r="B21" s="34">
        <v>5</v>
      </c>
      <c r="C21" s="39">
        <v>1799</v>
      </c>
      <c r="D21" s="36">
        <v>24.2</v>
      </c>
      <c r="E21" s="36">
        <v>1.3</v>
      </c>
      <c r="F21" s="81">
        <v>177636</v>
      </c>
      <c r="G21" s="78">
        <v>3406729</v>
      </c>
      <c r="H21" s="26">
        <v>540</v>
      </c>
      <c r="I21" s="32">
        <v>19.7</v>
      </c>
      <c r="J21" s="29">
        <v>0.9</v>
      </c>
      <c r="K21" s="79">
        <v>265782</v>
      </c>
      <c r="L21" s="78">
        <v>6094896</v>
      </c>
      <c r="M21" s="26">
        <v>189</v>
      </c>
      <c r="N21" s="32">
        <v>90.2</v>
      </c>
      <c r="O21" s="29">
        <v>4.4000000000000004</v>
      </c>
      <c r="P21" s="79">
        <v>30575</v>
      </c>
      <c r="Q21" s="79">
        <v>620524</v>
      </c>
      <c r="R21" s="115"/>
      <c r="S21" s="125"/>
      <c r="T21" s="125"/>
      <c r="U21" s="125"/>
      <c r="V21" s="126"/>
    </row>
    <row r="22" spans="1:22" s="26" customFormat="1" x14ac:dyDescent="0.15">
      <c r="A22" s="23">
        <v>2014</v>
      </c>
      <c r="B22" s="34">
        <v>6</v>
      </c>
      <c r="C22" s="39">
        <v>1810</v>
      </c>
      <c r="D22" s="36">
        <v>15.9</v>
      </c>
      <c r="E22" s="36">
        <v>1.2</v>
      </c>
      <c r="F22" s="81">
        <v>286104</v>
      </c>
      <c r="G22" s="78">
        <v>3780924</v>
      </c>
      <c r="H22" s="34">
        <v>542</v>
      </c>
      <c r="I22" s="32">
        <v>14.9</v>
      </c>
      <c r="J22" s="29">
        <v>0.8</v>
      </c>
      <c r="K22" s="79">
        <v>374735</v>
      </c>
      <c r="L22" s="78">
        <v>6585736</v>
      </c>
      <c r="M22" s="34">
        <v>188</v>
      </c>
      <c r="N22" s="32">
        <v>148.6</v>
      </c>
      <c r="O22" s="29">
        <v>4.7</v>
      </c>
      <c r="P22" s="79">
        <v>21897</v>
      </c>
      <c r="Q22" s="79">
        <v>695363</v>
      </c>
      <c r="R22" s="115"/>
      <c r="S22" s="125"/>
      <c r="T22" s="125"/>
      <c r="U22" s="125"/>
      <c r="V22" s="126"/>
    </row>
    <row r="23" spans="1:22" s="26" customFormat="1" x14ac:dyDescent="0.15">
      <c r="A23" s="23">
        <v>2014</v>
      </c>
      <c r="B23" s="34">
        <v>7</v>
      </c>
      <c r="C23" s="44">
        <v>1813</v>
      </c>
      <c r="D23" s="53">
        <v>16.2</v>
      </c>
      <c r="E23" s="52">
        <v>1.2</v>
      </c>
      <c r="F23" s="81">
        <v>286116</v>
      </c>
      <c r="G23" s="78">
        <v>3781368</v>
      </c>
      <c r="H23" s="26">
        <v>541</v>
      </c>
      <c r="I23" s="32">
        <v>15.4</v>
      </c>
      <c r="J23" s="29">
        <v>0.9</v>
      </c>
      <c r="K23" s="79">
        <v>374992</v>
      </c>
      <c r="L23" s="78">
        <v>6566079</v>
      </c>
      <c r="M23" s="26">
        <v>192</v>
      </c>
      <c r="N23" s="32">
        <v>151.9</v>
      </c>
      <c r="O23" s="29">
        <v>5.4</v>
      </c>
      <c r="P23" s="79">
        <v>24723</v>
      </c>
      <c r="Q23" s="79">
        <v>701980</v>
      </c>
      <c r="R23" s="115"/>
      <c r="S23" s="125"/>
      <c r="T23" s="125"/>
      <c r="U23" s="125"/>
      <c r="V23" s="126"/>
    </row>
    <row r="24" spans="1:22" s="26" customFormat="1" x14ac:dyDescent="0.15">
      <c r="A24" s="23">
        <v>2014</v>
      </c>
      <c r="B24" s="34">
        <v>8</v>
      </c>
      <c r="C24" s="44">
        <v>1814</v>
      </c>
      <c r="D24" s="53">
        <v>16.100000000000001</v>
      </c>
      <c r="E24" s="52">
        <v>1.2</v>
      </c>
      <c r="F24" s="81">
        <v>286148</v>
      </c>
      <c r="G24" s="78">
        <v>3782074</v>
      </c>
      <c r="H24" s="26">
        <v>550</v>
      </c>
      <c r="I24" s="32">
        <v>16.2</v>
      </c>
      <c r="J24" s="29">
        <v>0.9</v>
      </c>
      <c r="K24" s="79">
        <v>376997</v>
      </c>
      <c r="L24" s="78">
        <v>6613030</v>
      </c>
      <c r="M24" s="26">
        <v>185</v>
      </c>
      <c r="N24" s="32">
        <v>156.30000000000001</v>
      </c>
      <c r="O24" s="29">
        <v>5.5</v>
      </c>
      <c r="P24" s="79">
        <v>23695</v>
      </c>
      <c r="Q24" s="79">
        <v>673931</v>
      </c>
      <c r="R24" s="115"/>
      <c r="S24" s="125"/>
      <c r="T24" s="125"/>
      <c r="U24" s="125"/>
      <c r="V24" s="126"/>
    </row>
    <row r="25" spans="1:22" s="26" customFormat="1" x14ac:dyDescent="0.15">
      <c r="A25" s="23">
        <v>2014</v>
      </c>
      <c r="B25" s="34">
        <v>9</v>
      </c>
      <c r="C25" s="44">
        <v>1819</v>
      </c>
      <c r="D25" s="53">
        <v>16.7</v>
      </c>
      <c r="E25" s="52">
        <v>1.3</v>
      </c>
      <c r="F25" s="81">
        <v>286464</v>
      </c>
      <c r="G25" s="78">
        <v>3780835</v>
      </c>
      <c r="H25" s="26">
        <v>541</v>
      </c>
      <c r="I25" s="32">
        <v>16.8</v>
      </c>
      <c r="J25" s="29">
        <v>0.9</v>
      </c>
      <c r="K25" s="79">
        <v>362955</v>
      </c>
      <c r="L25" s="78">
        <v>6504492</v>
      </c>
      <c r="M25" s="26">
        <v>183</v>
      </c>
      <c r="N25" s="32">
        <v>219.5</v>
      </c>
      <c r="O25" s="29">
        <v>5.4</v>
      </c>
      <c r="P25" s="79">
        <v>15228</v>
      </c>
      <c r="Q25" s="79">
        <v>623983</v>
      </c>
      <c r="R25" s="115"/>
      <c r="S25" s="125"/>
      <c r="T25" s="125"/>
      <c r="U25" s="125"/>
      <c r="V25" s="126"/>
    </row>
    <row r="26" spans="1:22" s="26" customFormat="1" x14ac:dyDescent="0.15">
      <c r="A26" s="23">
        <v>2014</v>
      </c>
      <c r="B26" s="34">
        <v>10</v>
      </c>
      <c r="C26" s="44">
        <v>1824</v>
      </c>
      <c r="D26" s="53">
        <v>16.8</v>
      </c>
      <c r="E26" s="52">
        <v>1.3</v>
      </c>
      <c r="F26" s="81">
        <v>286526</v>
      </c>
      <c r="G26" s="78">
        <v>3781337</v>
      </c>
      <c r="H26" s="26">
        <v>539</v>
      </c>
      <c r="I26" s="32">
        <v>16.5</v>
      </c>
      <c r="J26" s="29">
        <v>0.9</v>
      </c>
      <c r="K26" s="79">
        <v>358301</v>
      </c>
      <c r="L26" s="78">
        <v>6423313</v>
      </c>
      <c r="M26" s="26">
        <v>188</v>
      </c>
      <c r="N26" s="32">
        <v>244.2</v>
      </c>
      <c r="O26" s="29">
        <v>5.2</v>
      </c>
      <c r="P26" s="79">
        <v>13331</v>
      </c>
      <c r="Q26" s="79">
        <v>630204</v>
      </c>
      <c r="R26" s="115"/>
      <c r="S26" s="125"/>
      <c r="T26" s="125"/>
      <c r="U26" s="125"/>
      <c r="V26" s="126"/>
    </row>
    <row r="27" spans="1:22" s="27" customFormat="1" x14ac:dyDescent="0.15">
      <c r="A27" s="23">
        <v>2014</v>
      </c>
      <c r="B27" s="34">
        <v>11</v>
      </c>
      <c r="C27" s="44">
        <v>1832</v>
      </c>
      <c r="D27" s="53">
        <v>17.7</v>
      </c>
      <c r="E27" s="52">
        <v>1.3</v>
      </c>
      <c r="F27" s="81">
        <v>287224</v>
      </c>
      <c r="G27" s="78">
        <v>3789283</v>
      </c>
      <c r="H27" s="26">
        <v>542</v>
      </c>
      <c r="I27" s="32">
        <v>17.5</v>
      </c>
      <c r="J27" s="29">
        <v>1</v>
      </c>
      <c r="K27" s="79">
        <v>356462</v>
      </c>
      <c r="L27" s="78">
        <v>6421469</v>
      </c>
      <c r="M27" s="26">
        <v>190</v>
      </c>
      <c r="N27" s="32">
        <v>221.3</v>
      </c>
      <c r="O27" s="29">
        <v>5.6</v>
      </c>
      <c r="P27" s="79">
        <v>15909</v>
      </c>
      <c r="Q27" s="79">
        <v>630692</v>
      </c>
      <c r="R27" s="134"/>
      <c r="S27" s="117"/>
      <c r="T27" s="117"/>
      <c r="U27" s="117"/>
      <c r="V27" s="135"/>
    </row>
    <row r="28" spans="1:22" s="27" customFormat="1" x14ac:dyDescent="0.15">
      <c r="A28" s="23">
        <v>2014</v>
      </c>
      <c r="B28" s="34">
        <v>12</v>
      </c>
      <c r="C28" s="44">
        <v>1848</v>
      </c>
      <c r="D28" s="53">
        <v>17.7</v>
      </c>
      <c r="E28" s="52">
        <v>1.3</v>
      </c>
      <c r="F28" s="81">
        <v>287876</v>
      </c>
      <c r="G28" s="78">
        <v>3792313</v>
      </c>
      <c r="H28" s="34">
        <v>533</v>
      </c>
      <c r="I28" s="32">
        <v>17.600000000000001</v>
      </c>
      <c r="J28" s="29">
        <v>1</v>
      </c>
      <c r="K28" s="79">
        <v>350308</v>
      </c>
      <c r="L28" s="78">
        <v>6211027</v>
      </c>
      <c r="M28" s="34">
        <v>187</v>
      </c>
      <c r="N28" s="32">
        <v>247.8</v>
      </c>
      <c r="O28" s="29">
        <v>4.9000000000000004</v>
      </c>
      <c r="P28" s="79">
        <v>12884</v>
      </c>
      <c r="Q28" s="79">
        <v>649727</v>
      </c>
      <c r="R28" s="134"/>
      <c r="S28" s="117"/>
      <c r="T28" s="117"/>
      <c r="U28" s="117"/>
      <c r="V28" s="135"/>
    </row>
    <row r="29" spans="1:22" s="27" customFormat="1" x14ac:dyDescent="0.15">
      <c r="A29" s="23">
        <v>2015</v>
      </c>
      <c r="B29" s="34">
        <v>1</v>
      </c>
      <c r="C29" s="44">
        <v>1856</v>
      </c>
      <c r="D29" s="53">
        <v>17.899999999999999</v>
      </c>
      <c r="E29" s="52">
        <v>1.4</v>
      </c>
      <c r="F29" s="81">
        <v>288083</v>
      </c>
      <c r="G29" s="78">
        <v>3793469</v>
      </c>
      <c r="H29" s="34">
        <v>539</v>
      </c>
      <c r="I29" s="32">
        <v>17.8</v>
      </c>
      <c r="J29" s="29">
        <v>1</v>
      </c>
      <c r="K29" s="79">
        <v>352638</v>
      </c>
      <c r="L29" s="78">
        <v>6243114</v>
      </c>
      <c r="M29" s="34">
        <v>202</v>
      </c>
      <c r="N29" s="32">
        <v>203.5</v>
      </c>
      <c r="O29" s="29">
        <v>5</v>
      </c>
      <c r="P29" s="79">
        <v>16274</v>
      </c>
      <c r="Q29" s="79">
        <v>657818</v>
      </c>
      <c r="R29" s="134"/>
      <c r="S29" s="117"/>
      <c r="T29" s="117"/>
      <c r="U29" s="117"/>
      <c r="V29" s="135"/>
    </row>
    <row r="30" spans="1:22" s="27" customFormat="1" x14ac:dyDescent="0.15">
      <c r="A30" s="23">
        <v>2015</v>
      </c>
      <c r="B30" s="34">
        <v>2</v>
      </c>
      <c r="C30" s="44">
        <v>1851</v>
      </c>
      <c r="D30" s="53">
        <v>19.2</v>
      </c>
      <c r="E30" s="52">
        <v>1.5</v>
      </c>
      <c r="F30" s="81">
        <v>288122</v>
      </c>
      <c r="G30" s="78">
        <v>3792397</v>
      </c>
      <c r="H30" s="34">
        <v>548</v>
      </c>
      <c r="I30" s="32">
        <v>18</v>
      </c>
      <c r="J30" s="29">
        <v>1</v>
      </c>
      <c r="K30" s="79">
        <v>355895</v>
      </c>
      <c r="L30" s="78">
        <v>6272690</v>
      </c>
      <c r="M30" s="34">
        <v>195</v>
      </c>
      <c r="N30" s="32">
        <v>220.5</v>
      </c>
      <c r="O30" s="29">
        <v>5.0999999999999996</v>
      </c>
      <c r="P30" s="79">
        <v>14843</v>
      </c>
      <c r="Q30" s="79">
        <v>640388</v>
      </c>
      <c r="R30" s="134"/>
      <c r="S30" s="117"/>
      <c r="T30" s="117"/>
      <c r="U30" s="117"/>
      <c r="V30" s="135"/>
    </row>
    <row r="31" spans="1:22" s="27" customFormat="1" x14ac:dyDescent="0.15">
      <c r="A31" s="23">
        <v>2015</v>
      </c>
      <c r="B31" s="34">
        <v>3</v>
      </c>
      <c r="C31" s="44">
        <v>1867</v>
      </c>
      <c r="D31" s="53">
        <v>19.2</v>
      </c>
      <c r="E31" s="52">
        <v>1.5</v>
      </c>
      <c r="F31" s="81">
        <v>291436</v>
      </c>
      <c r="G31" s="78">
        <v>3814064</v>
      </c>
      <c r="H31" s="26">
        <v>538</v>
      </c>
      <c r="I31" s="32">
        <v>18.8</v>
      </c>
      <c r="J31" s="29">
        <v>1</v>
      </c>
      <c r="K31" s="79">
        <v>336345</v>
      </c>
      <c r="L31" s="78">
        <v>6087644</v>
      </c>
      <c r="M31" s="34">
        <v>199</v>
      </c>
      <c r="N31" s="32">
        <v>254.2</v>
      </c>
      <c r="O31" s="29">
        <v>5</v>
      </c>
      <c r="P31" s="79">
        <v>13299</v>
      </c>
      <c r="Q31" s="79">
        <v>678288</v>
      </c>
      <c r="R31" s="134"/>
      <c r="S31" s="117"/>
      <c r="T31" s="117"/>
      <c r="U31" s="117"/>
      <c r="V31" s="135"/>
    </row>
    <row r="32" spans="1:22" s="27" customFormat="1" x14ac:dyDescent="0.15">
      <c r="A32" s="23">
        <v>2015</v>
      </c>
      <c r="B32" s="34">
        <v>4</v>
      </c>
      <c r="C32" s="44">
        <v>1873</v>
      </c>
      <c r="D32" s="53">
        <v>19.8</v>
      </c>
      <c r="E32" s="52">
        <v>1.5</v>
      </c>
      <c r="F32" s="81">
        <v>291673</v>
      </c>
      <c r="G32" s="78">
        <v>3816845</v>
      </c>
      <c r="H32" s="26">
        <v>537</v>
      </c>
      <c r="I32" s="32">
        <v>19.399999999999999</v>
      </c>
      <c r="J32" s="29">
        <v>1.1000000000000001</v>
      </c>
      <c r="K32" s="79">
        <v>333746</v>
      </c>
      <c r="L32" s="78">
        <v>6074637</v>
      </c>
      <c r="M32" s="34">
        <v>207</v>
      </c>
      <c r="N32" s="32">
        <v>305.7</v>
      </c>
      <c r="O32" s="29">
        <v>5.3</v>
      </c>
      <c r="P32" s="79">
        <v>11691</v>
      </c>
      <c r="Q32" s="79">
        <v>675427</v>
      </c>
      <c r="R32" s="134"/>
      <c r="S32" s="117"/>
      <c r="T32" s="117"/>
      <c r="U32" s="117"/>
      <c r="V32" s="135"/>
    </row>
    <row r="33" spans="1:22" s="27" customFormat="1" x14ac:dyDescent="0.15">
      <c r="A33" s="23">
        <v>2015</v>
      </c>
      <c r="B33" s="34">
        <v>5</v>
      </c>
      <c r="C33" s="44">
        <v>1877</v>
      </c>
      <c r="D33" s="53">
        <v>20.8</v>
      </c>
      <c r="E33" s="52">
        <v>1.6</v>
      </c>
      <c r="F33" s="81">
        <v>291840</v>
      </c>
      <c r="G33" s="78">
        <v>3825104</v>
      </c>
      <c r="H33" s="34">
        <v>546</v>
      </c>
      <c r="I33" s="32">
        <v>19.8</v>
      </c>
      <c r="J33" s="29">
        <v>1.1000000000000001</v>
      </c>
      <c r="K33" s="79">
        <v>338711</v>
      </c>
      <c r="L33" s="78">
        <v>6124552</v>
      </c>
      <c r="M33" s="34">
        <v>209</v>
      </c>
      <c r="N33" s="32">
        <v>340.8</v>
      </c>
      <c r="O33" s="29">
        <v>6</v>
      </c>
      <c r="P33" s="79">
        <v>11309</v>
      </c>
      <c r="Q33" s="79">
        <v>643167</v>
      </c>
      <c r="R33" s="134"/>
      <c r="S33" s="117"/>
      <c r="T33" s="117"/>
      <c r="U33" s="117"/>
      <c r="V33" s="135"/>
    </row>
    <row r="34" spans="1:22" s="27" customFormat="1" x14ac:dyDescent="0.15">
      <c r="A34" s="23">
        <v>2015</v>
      </c>
      <c r="B34" s="34">
        <v>6</v>
      </c>
      <c r="C34" s="44">
        <v>1881</v>
      </c>
      <c r="D34" s="53">
        <v>19.3</v>
      </c>
      <c r="E34" s="52">
        <v>1.4</v>
      </c>
      <c r="F34" s="81">
        <v>305617</v>
      </c>
      <c r="G34" s="78">
        <v>4268488</v>
      </c>
      <c r="H34" s="34">
        <v>545</v>
      </c>
      <c r="I34" s="32">
        <v>19.399999999999999</v>
      </c>
      <c r="J34" s="29">
        <v>1.1000000000000001</v>
      </c>
      <c r="K34" s="79">
        <v>352344</v>
      </c>
      <c r="L34" s="78">
        <v>6517096</v>
      </c>
      <c r="M34" s="34">
        <v>209</v>
      </c>
      <c r="N34" s="32">
        <v>75.7</v>
      </c>
      <c r="O34" s="29">
        <v>5.4</v>
      </c>
      <c r="P34" s="79">
        <v>52918</v>
      </c>
      <c r="Q34" s="79">
        <v>739241</v>
      </c>
      <c r="R34" s="134"/>
      <c r="S34" s="117"/>
      <c r="T34" s="117"/>
      <c r="U34" s="117"/>
      <c r="V34" s="135"/>
    </row>
    <row r="35" spans="1:22" s="27" customFormat="1" x14ac:dyDescent="0.15">
      <c r="A35" s="23">
        <v>2015</v>
      </c>
      <c r="B35" s="34">
        <v>7</v>
      </c>
      <c r="C35" s="44">
        <v>1884</v>
      </c>
      <c r="D35" s="53">
        <v>19.7</v>
      </c>
      <c r="E35" s="52">
        <v>1.4</v>
      </c>
      <c r="F35" s="81">
        <v>305599</v>
      </c>
      <c r="G35" s="78">
        <v>4268501</v>
      </c>
      <c r="H35" s="26">
        <v>543</v>
      </c>
      <c r="I35" s="32">
        <v>19.899999999999999</v>
      </c>
      <c r="J35" s="29">
        <v>1.1000000000000001</v>
      </c>
      <c r="K35" s="79">
        <v>350226</v>
      </c>
      <c r="L35" s="78">
        <v>6479724</v>
      </c>
      <c r="M35" s="26">
        <v>209</v>
      </c>
      <c r="N35" s="32">
        <v>72.599999999999994</v>
      </c>
      <c r="O35" s="29">
        <v>5.4</v>
      </c>
      <c r="P35" s="79">
        <v>55447</v>
      </c>
      <c r="Q35" s="79">
        <v>745063</v>
      </c>
      <c r="R35" s="134"/>
      <c r="S35" s="117"/>
      <c r="T35" s="117"/>
      <c r="U35" s="117"/>
      <c r="V35" s="135"/>
    </row>
    <row r="36" spans="1:22" s="27" customFormat="1" x14ac:dyDescent="0.15">
      <c r="A36" s="23">
        <v>2015</v>
      </c>
      <c r="B36" s="34">
        <v>8</v>
      </c>
      <c r="C36" s="44">
        <v>1890</v>
      </c>
      <c r="D36" s="53">
        <v>18.3</v>
      </c>
      <c r="E36" s="52">
        <v>1.3</v>
      </c>
      <c r="F36" s="81">
        <v>305806</v>
      </c>
      <c r="G36" s="78">
        <v>4270514</v>
      </c>
      <c r="H36" s="34">
        <v>541</v>
      </c>
      <c r="I36" s="32">
        <v>18.399999999999999</v>
      </c>
      <c r="J36" s="29">
        <v>1</v>
      </c>
      <c r="K36" s="79">
        <v>350123</v>
      </c>
      <c r="L36" s="78">
        <v>6443167</v>
      </c>
      <c r="M36" s="34">
        <v>207</v>
      </c>
      <c r="N36" s="32">
        <v>62.4</v>
      </c>
      <c r="O36" s="29">
        <v>4.8</v>
      </c>
      <c r="P36" s="79">
        <v>54670</v>
      </c>
      <c r="Q36" s="79">
        <v>715309</v>
      </c>
      <c r="R36" s="134"/>
      <c r="S36" s="117"/>
      <c r="T36" s="117"/>
      <c r="U36" s="117"/>
      <c r="V36" s="135"/>
    </row>
    <row r="37" spans="1:22" s="27" customFormat="1" x14ac:dyDescent="0.15">
      <c r="A37" s="23">
        <v>2015</v>
      </c>
      <c r="B37" s="34">
        <v>9</v>
      </c>
      <c r="C37" s="44">
        <v>1891</v>
      </c>
      <c r="D37" s="53">
        <v>16.8</v>
      </c>
      <c r="E37" s="52">
        <v>1.2</v>
      </c>
      <c r="F37" s="81">
        <v>306421</v>
      </c>
      <c r="G37" s="78">
        <v>4280126</v>
      </c>
      <c r="H37" s="34">
        <v>541</v>
      </c>
      <c r="I37" s="32">
        <v>17</v>
      </c>
      <c r="J37" s="29">
        <v>0.9</v>
      </c>
      <c r="K37" s="79">
        <v>357212</v>
      </c>
      <c r="L37" s="78">
        <v>6454474</v>
      </c>
      <c r="M37" s="26">
        <v>211</v>
      </c>
      <c r="N37" s="32">
        <v>60.6</v>
      </c>
      <c r="O37" s="29">
        <v>4.4000000000000004</v>
      </c>
      <c r="P37" s="79">
        <v>53292</v>
      </c>
      <c r="Q37" s="79">
        <v>726222</v>
      </c>
      <c r="R37" s="134"/>
      <c r="S37" s="117"/>
      <c r="T37" s="117"/>
      <c r="U37" s="117"/>
      <c r="V37" s="135"/>
    </row>
    <row r="38" spans="1:22" s="27" customFormat="1" x14ac:dyDescent="0.15">
      <c r="A38" s="23">
        <v>2015</v>
      </c>
      <c r="B38" s="34">
        <v>10</v>
      </c>
      <c r="C38" s="44">
        <v>1899</v>
      </c>
      <c r="D38" s="53">
        <v>18.5</v>
      </c>
      <c r="E38" s="52">
        <v>1.3</v>
      </c>
      <c r="F38" s="81">
        <v>306566</v>
      </c>
      <c r="G38" s="78">
        <v>4281483</v>
      </c>
      <c r="H38" s="34">
        <v>539</v>
      </c>
      <c r="I38" s="32">
        <v>17.7</v>
      </c>
      <c r="J38" s="29">
        <v>1</v>
      </c>
      <c r="K38" s="79">
        <v>355079</v>
      </c>
      <c r="L38" s="78">
        <v>6426263</v>
      </c>
      <c r="M38" s="26">
        <v>214</v>
      </c>
      <c r="N38" s="32">
        <v>62.9</v>
      </c>
      <c r="O38" s="29">
        <v>4.5</v>
      </c>
      <c r="P38" s="79">
        <v>53181</v>
      </c>
      <c r="Q38" s="79">
        <v>736797</v>
      </c>
      <c r="R38" s="134"/>
      <c r="S38" s="117"/>
      <c r="T38" s="117"/>
      <c r="U38" s="117"/>
      <c r="V38" s="135"/>
    </row>
    <row r="39" spans="1:22" s="27" customFormat="1" x14ac:dyDescent="0.15">
      <c r="A39" s="23">
        <v>2015</v>
      </c>
      <c r="B39" s="34">
        <v>11</v>
      </c>
      <c r="C39" s="44">
        <v>1908</v>
      </c>
      <c r="D39" s="53">
        <v>18.8</v>
      </c>
      <c r="E39" s="52">
        <v>1.3</v>
      </c>
      <c r="F39" s="81">
        <v>307040</v>
      </c>
      <c r="G39" s="78">
        <v>4284743</v>
      </c>
      <c r="H39" s="34">
        <v>539</v>
      </c>
      <c r="I39" s="32">
        <v>17.899999999999999</v>
      </c>
      <c r="J39" s="29">
        <v>1</v>
      </c>
      <c r="K39" s="79">
        <v>356502</v>
      </c>
      <c r="L39" s="78">
        <v>6407114</v>
      </c>
      <c r="M39" s="26">
        <v>213</v>
      </c>
      <c r="N39" s="32">
        <v>69.099999999999994</v>
      </c>
      <c r="O39" s="29">
        <v>4.9000000000000004</v>
      </c>
      <c r="P39" s="79">
        <v>50868</v>
      </c>
      <c r="Q39" s="79">
        <v>724181</v>
      </c>
      <c r="R39" s="134"/>
      <c r="S39" s="117"/>
      <c r="T39" s="117"/>
      <c r="U39" s="117"/>
      <c r="V39" s="135"/>
    </row>
    <row r="40" spans="1:22" s="27" customFormat="1" x14ac:dyDescent="0.15">
      <c r="A40" s="23">
        <v>2015</v>
      </c>
      <c r="B40" s="34">
        <v>12</v>
      </c>
      <c r="C40" s="44">
        <v>1926</v>
      </c>
      <c r="D40" s="53">
        <v>18.399999999999999</v>
      </c>
      <c r="E40" s="52">
        <v>1.3</v>
      </c>
      <c r="F40" s="81">
        <v>317002</v>
      </c>
      <c r="G40" s="78">
        <v>4577578</v>
      </c>
      <c r="H40" s="34">
        <v>536</v>
      </c>
      <c r="I40" s="32">
        <v>18.3</v>
      </c>
      <c r="J40" s="29">
        <v>1</v>
      </c>
      <c r="K40" s="79">
        <v>342380</v>
      </c>
      <c r="L40" s="78">
        <v>6410604</v>
      </c>
      <c r="M40" s="26">
        <v>210</v>
      </c>
      <c r="N40" s="32">
        <v>71.7</v>
      </c>
      <c r="O40" s="29">
        <v>4.5999999999999996</v>
      </c>
      <c r="P40" s="79">
        <v>45651</v>
      </c>
      <c r="Q40" s="79">
        <v>708555</v>
      </c>
      <c r="R40" s="134"/>
      <c r="S40" s="117"/>
      <c r="T40" s="117"/>
      <c r="U40" s="117"/>
      <c r="V40" s="135"/>
    </row>
    <row r="41" spans="1:22" s="27" customFormat="1" x14ac:dyDescent="0.15">
      <c r="A41" s="23">
        <v>2016</v>
      </c>
      <c r="B41" s="34">
        <v>1</v>
      </c>
      <c r="C41" s="44">
        <v>1928</v>
      </c>
      <c r="D41" s="53">
        <v>17.100000000000001</v>
      </c>
      <c r="E41" s="52">
        <v>1.2</v>
      </c>
      <c r="F41" s="81">
        <v>317201</v>
      </c>
      <c r="G41" s="78">
        <v>4578501</v>
      </c>
      <c r="H41" s="34">
        <v>542</v>
      </c>
      <c r="I41" s="32">
        <v>17.3</v>
      </c>
      <c r="J41" s="29">
        <v>0.9</v>
      </c>
      <c r="K41" s="79">
        <v>348387</v>
      </c>
      <c r="L41" s="78">
        <v>6488607</v>
      </c>
      <c r="M41" s="26">
        <v>219</v>
      </c>
      <c r="N41" s="32">
        <v>65.900000000000006</v>
      </c>
      <c r="O41" s="29">
        <v>4.4000000000000004</v>
      </c>
      <c r="P41" s="79">
        <v>48105</v>
      </c>
      <c r="Q41" s="79">
        <v>720920</v>
      </c>
      <c r="R41" s="134"/>
      <c r="S41" s="117"/>
      <c r="T41" s="117"/>
      <c r="U41" s="117"/>
      <c r="V41" s="135"/>
    </row>
    <row r="42" spans="1:22" s="27" customFormat="1" x14ac:dyDescent="0.15">
      <c r="A42" s="23">
        <v>2016</v>
      </c>
      <c r="B42" s="34">
        <v>2</v>
      </c>
      <c r="C42" s="44">
        <v>1933</v>
      </c>
      <c r="D42" s="53">
        <v>15.5</v>
      </c>
      <c r="E42" s="52">
        <v>1.1000000000000001</v>
      </c>
      <c r="F42" s="81">
        <v>317429</v>
      </c>
      <c r="G42" s="78">
        <v>4579520</v>
      </c>
      <c r="H42" s="34">
        <v>542</v>
      </c>
      <c r="I42" s="32">
        <v>16.2</v>
      </c>
      <c r="J42" s="29">
        <v>0.9</v>
      </c>
      <c r="K42" s="79">
        <v>350491</v>
      </c>
      <c r="L42" s="78">
        <v>6478242</v>
      </c>
      <c r="M42" s="26">
        <v>215</v>
      </c>
      <c r="N42" s="32">
        <v>64.7</v>
      </c>
      <c r="O42" s="29">
        <v>4.3</v>
      </c>
      <c r="P42" s="79">
        <v>47108</v>
      </c>
      <c r="Q42" s="79">
        <v>713953</v>
      </c>
      <c r="R42" s="134"/>
      <c r="S42" s="117"/>
      <c r="T42" s="117"/>
      <c r="U42" s="117"/>
      <c r="V42" s="135"/>
    </row>
    <row r="43" spans="1:22" s="27" customFormat="1" x14ac:dyDescent="0.15">
      <c r="A43" s="23">
        <v>2016</v>
      </c>
      <c r="B43" s="34">
        <v>3</v>
      </c>
      <c r="C43" s="44">
        <v>1936</v>
      </c>
      <c r="D43" s="53">
        <v>16.3</v>
      </c>
      <c r="E43" s="52">
        <v>1.1000000000000001</v>
      </c>
      <c r="F43" s="81">
        <v>314319</v>
      </c>
      <c r="G43" s="78">
        <v>4571706</v>
      </c>
      <c r="H43" s="34">
        <v>538</v>
      </c>
      <c r="I43" s="32">
        <v>16.100000000000001</v>
      </c>
      <c r="J43" s="29">
        <v>0.9</v>
      </c>
      <c r="K43" s="79">
        <v>365792</v>
      </c>
      <c r="L43" s="78">
        <v>6522368</v>
      </c>
      <c r="M43" s="26">
        <v>212</v>
      </c>
      <c r="N43" s="32">
        <v>85.5</v>
      </c>
      <c r="O43" s="29">
        <v>5.4</v>
      </c>
      <c r="P43" s="79">
        <v>41609</v>
      </c>
      <c r="Q43" s="79">
        <v>662481</v>
      </c>
      <c r="R43" s="134"/>
      <c r="S43" s="117"/>
      <c r="T43" s="117"/>
      <c r="U43" s="117"/>
      <c r="V43" s="135"/>
    </row>
    <row r="44" spans="1:22" s="27" customFormat="1" x14ac:dyDescent="0.15">
      <c r="A44" s="23">
        <v>2016</v>
      </c>
      <c r="B44" s="34">
        <v>4</v>
      </c>
      <c r="C44" s="44">
        <v>1940</v>
      </c>
      <c r="D44" s="53">
        <v>16.100000000000001</v>
      </c>
      <c r="E44" s="52">
        <v>1.1000000000000001</v>
      </c>
      <c r="F44" s="81">
        <v>314279</v>
      </c>
      <c r="G44" s="78">
        <v>4572555</v>
      </c>
      <c r="H44" s="34">
        <v>539</v>
      </c>
      <c r="I44" s="32">
        <v>15.5</v>
      </c>
      <c r="J44" s="29">
        <v>0.9</v>
      </c>
      <c r="K44" s="79">
        <v>371853</v>
      </c>
      <c r="L44" s="78">
        <v>6539123</v>
      </c>
      <c r="M44" s="26">
        <v>222</v>
      </c>
      <c r="N44" s="32">
        <v>96.1</v>
      </c>
      <c r="O44" s="29">
        <v>5.9</v>
      </c>
      <c r="P44" s="79">
        <v>41841</v>
      </c>
      <c r="Q44" s="79">
        <v>679015</v>
      </c>
      <c r="R44" s="134"/>
      <c r="S44" s="117"/>
      <c r="T44" s="117"/>
      <c r="U44" s="117"/>
      <c r="V44" s="135"/>
    </row>
    <row r="45" spans="1:22" s="27" customFormat="1" x14ac:dyDescent="0.15">
      <c r="A45" s="23">
        <v>2016</v>
      </c>
      <c r="B45" s="34">
        <v>5</v>
      </c>
      <c r="C45" s="44">
        <v>1947</v>
      </c>
      <c r="D45" s="53">
        <v>16.600000000000001</v>
      </c>
      <c r="E45" s="52">
        <v>1.1000000000000001</v>
      </c>
      <c r="F45" s="81">
        <v>314048</v>
      </c>
      <c r="G45" s="78">
        <v>4584603</v>
      </c>
      <c r="H45" s="34">
        <v>543</v>
      </c>
      <c r="I45" s="32">
        <v>16</v>
      </c>
      <c r="J45" s="29">
        <v>0.9</v>
      </c>
      <c r="K45" s="79">
        <v>370292</v>
      </c>
      <c r="L45" s="78">
        <v>6542596</v>
      </c>
      <c r="M45" s="26">
        <v>224</v>
      </c>
      <c r="N45" s="32">
        <v>101.4</v>
      </c>
      <c r="O45" s="29">
        <v>6.1</v>
      </c>
      <c r="P45" s="79">
        <v>40963</v>
      </c>
      <c r="Q45" s="79">
        <v>678712</v>
      </c>
      <c r="R45" s="134"/>
      <c r="S45" s="117"/>
      <c r="T45" s="117"/>
      <c r="U45" s="117"/>
      <c r="V45" s="135"/>
    </row>
    <row r="46" spans="1:22" s="27" customFormat="1" x14ac:dyDescent="0.15">
      <c r="A46" s="23">
        <v>2016</v>
      </c>
      <c r="B46" s="34">
        <v>6</v>
      </c>
      <c r="C46" s="44">
        <v>1960</v>
      </c>
      <c r="D46" s="53">
        <v>15.4</v>
      </c>
      <c r="E46" s="52">
        <v>1</v>
      </c>
      <c r="F46" s="81">
        <v>308335</v>
      </c>
      <c r="G46" s="78">
        <v>4515313</v>
      </c>
      <c r="H46" s="34">
        <v>534</v>
      </c>
      <c r="I46" s="32">
        <v>16.399999999999999</v>
      </c>
      <c r="J46" s="29">
        <v>0.8</v>
      </c>
      <c r="K46" s="79">
        <v>334981</v>
      </c>
      <c r="L46" s="78">
        <v>6573573</v>
      </c>
      <c r="M46" s="26">
        <v>222</v>
      </c>
      <c r="N46" s="32">
        <v>53.7</v>
      </c>
      <c r="O46" s="29">
        <v>4.7</v>
      </c>
      <c r="P46" s="79">
        <v>68756</v>
      </c>
      <c r="Q46" s="79">
        <v>784979</v>
      </c>
      <c r="R46" s="134"/>
      <c r="S46" s="117"/>
      <c r="T46" s="117"/>
      <c r="U46" s="117"/>
      <c r="V46" s="135"/>
    </row>
    <row r="47" spans="1:22" s="27" customFormat="1" x14ac:dyDescent="0.15">
      <c r="A47" s="23">
        <v>2016</v>
      </c>
      <c r="B47" s="34">
        <v>7</v>
      </c>
      <c r="C47" s="44">
        <v>1965</v>
      </c>
      <c r="D47" s="53">
        <v>16.3</v>
      </c>
      <c r="E47" s="52">
        <v>1.1000000000000001</v>
      </c>
      <c r="F47" s="81">
        <v>308002</v>
      </c>
      <c r="G47" s="78">
        <v>4508335</v>
      </c>
      <c r="H47" s="34">
        <v>530</v>
      </c>
      <c r="I47" s="32">
        <v>16.899999999999999</v>
      </c>
      <c r="J47" s="29">
        <v>0.9</v>
      </c>
      <c r="K47" s="79">
        <v>334757</v>
      </c>
      <c r="L47" s="78">
        <v>6545384</v>
      </c>
      <c r="M47" s="26">
        <v>228</v>
      </c>
      <c r="N47" s="32">
        <v>49.7</v>
      </c>
      <c r="O47" s="29">
        <v>4.4000000000000004</v>
      </c>
      <c r="P47" s="79">
        <v>69187</v>
      </c>
      <c r="Q47" s="79">
        <v>778909</v>
      </c>
      <c r="R47" s="134"/>
      <c r="S47" s="117"/>
      <c r="T47" s="117"/>
      <c r="U47" s="117"/>
      <c r="V47" s="135"/>
    </row>
    <row r="48" spans="1:22" s="27" customFormat="1" x14ac:dyDescent="0.15">
      <c r="A48" s="23">
        <v>2016</v>
      </c>
      <c r="B48" s="34">
        <v>8</v>
      </c>
      <c r="C48" s="44">
        <v>1966</v>
      </c>
      <c r="D48" s="53">
        <v>16.100000000000001</v>
      </c>
      <c r="E48" s="52">
        <v>1.1000000000000001</v>
      </c>
      <c r="F48" s="81">
        <v>310645</v>
      </c>
      <c r="G48" s="78">
        <v>4508642</v>
      </c>
      <c r="H48" s="34">
        <v>536</v>
      </c>
      <c r="I48" s="32">
        <v>87.1</v>
      </c>
      <c r="J48" s="29">
        <v>1</v>
      </c>
      <c r="K48" s="79">
        <v>72627</v>
      </c>
      <c r="L48" s="78">
        <v>6288345</v>
      </c>
      <c r="M48" s="26">
        <v>223</v>
      </c>
      <c r="N48" s="32">
        <v>47.5</v>
      </c>
      <c r="O48" s="29">
        <v>4.4000000000000004</v>
      </c>
      <c r="P48" s="79">
        <v>70404</v>
      </c>
      <c r="Q48" s="79">
        <v>767084</v>
      </c>
      <c r="R48" s="134"/>
      <c r="S48" s="117"/>
      <c r="T48" s="117"/>
      <c r="U48" s="117"/>
      <c r="V48" s="135"/>
    </row>
    <row r="49" spans="1:22" s="27" customFormat="1" x14ac:dyDescent="0.15">
      <c r="A49" s="23">
        <v>2016</v>
      </c>
      <c r="B49" s="34">
        <v>9</v>
      </c>
      <c r="C49" s="44">
        <v>1970</v>
      </c>
      <c r="D49" s="53">
        <v>16.100000000000001</v>
      </c>
      <c r="E49" s="52">
        <v>1.1000000000000001</v>
      </c>
      <c r="F49" s="81">
        <v>310208</v>
      </c>
      <c r="G49" s="78">
        <v>4498535</v>
      </c>
      <c r="H49" s="34">
        <v>533</v>
      </c>
      <c r="I49" s="32">
        <v>84.9</v>
      </c>
      <c r="J49" s="29">
        <v>1</v>
      </c>
      <c r="K49" s="79">
        <v>74493</v>
      </c>
      <c r="L49" s="78">
        <v>6268462</v>
      </c>
      <c r="M49" s="26">
        <v>220</v>
      </c>
      <c r="N49" s="32">
        <v>51</v>
      </c>
      <c r="O49" s="29">
        <v>4.5999999999999996</v>
      </c>
      <c r="P49" s="79">
        <v>68218</v>
      </c>
      <c r="Q49" s="79">
        <v>764051</v>
      </c>
      <c r="R49" s="134"/>
      <c r="S49" s="117"/>
      <c r="T49" s="117"/>
      <c r="U49" s="117"/>
      <c r="V49" s="135"/>
    </row>
    <row r="50" spans="1:22" s="27" customFormat="1" x14ac:dyDescent="0.15">
      <c r="A50" s="23">
        <v>2016</v>
      </c>
      <c r="B50" s="34">
        <v>10</v>
      </c>
      <c r="C50" s="44">
        <v>1975</v>
      </c>
      <c r="D50" s="53">
        <v>16.899999999999999</v>
      </c>
      <c r="E50" s="52">
        <v>1.2</v>
      </c>
      <c r="F50" s="81">
        <v>310340</v>
      </c>
      <c r="G50" s="78">
        <v>4498415</v>
      </c>
      <c r="H50" s="34">
        <v>532</v>
      </c>
      <c r="I50" s="32">
        <v>89.8</v>
      </c>
      <c r="J50" s="29">
        <v>1.1000000000000001</v>
      </c>
      <c r="K50" s="79">
        <v>74738</v>
      </c>
      <c r="L50" s="78">
        <v>6266477</v>
      </c>
      <c r="M50" s="26">
        <v>224</v>
      </c>
      <c r="N50" s="32">
        <v>53.6</v>
      </c>
      <c r="O50" s="29">
        <v>4.7</v>
      </c>
      <c r="P50" s="79">
        <v>67004</v>
      </c>
      <c r="Q50" s="79">
        <v>761919</v>
      </c>
      <c r="R50" s="134"/>
      <c r="S50" s="117"/>
      <c r="T50" s="117"/>
      <c r="U50" s="117"/>
      <c r="V50" s="135"/>
    </row>
    <row r="51" spans="1:22" s="27" customFormat="1" x14ac:dyDescent="0.15">
      <c r="A51" s="23">
        <v>2016</v>
      </c>
      <c r="B51" s="34">
        <v>11</v>
      </c>
      <c r="C51" s="44">
        <v>1980</v>
      </c>
      <c r="D51" s="53">
        <v>18</v>
      </c>
      <c r="E51" s="52">
        <v>1.2</v>
      </c>
      <c r="F51" s="81">
        <v>305528</v>
      </c>
      <c r="G51" s="78">
        <v>4499981</v>
      </c>
      <c r="H51" s="34">
        <v>533</v>
      </c>
      <c r="I51" s="32">
        <v>93.8</v>
      </c>
      <c r="J51" s="29">
        <v>1.1000000000000001</v>
      </c>
      <c r="K51" s="79">
        <v>74139</v>
      </c>
      <c r="L51" s="78">
        <v>6261026</v>
      </c>
      <c r="M51" s="26">
        <v>221</v>
      </c>
      <c r="N51" s="32">
        <v>53.1</v>
      </c>
      <c r="O51" s="29">
        <v>4.5999999999999996</v>
      </c>
      <c r="P51" s="79">
        <v>66570</v>
      </c>
      <c r="Q51" s="79">
        <v>759784</v>
      </c>
      <c r="R51" s="134"/>
      <c r="S51" s="117"/>
      <c r="T51" s="117"/>
      <c r="U51" s="117"/>
      <c r="V51" s="135"/>
    </row>
    <row r="52" spans="1:22" s="27" customFormat="1" x14ac:dyDescent="0.15">
      <c r="A52" s="23">
        <v>2016</v>
      </c>
      <c r="B52" s="34">
        <v>12</v>
      </c>
      <c r="C52" s="44">
        <v>1994</v>
      </c>
      <c r="D52" s="53">
        <v>18.600000000000001</v>
      </c>
      <c r="E52" s="52">
        <v>1.3</v>
      </c>
      <c r="F52" s="81">
        <v>305641</v>
      </c>
      <c r="G52" s="78">
        <v>4501419</v>
      </c>
      <c r="H52" s="34">
        <v>529</v>
      </c>
      <c r="I52" s="32">
        <v>91.1</v>
      </c>
      <c r="J52" s="29">
        <v>1.2</v>
      </c>
      <c r="K52" s="79">
        <v>83116</v>
      </c>
      <c r="L52" s="78">
        <v>6235663</v>
      </c>
      <c r="M52" s="26">
        <v>218</v>
      </c>
      <c r="N52" s="32">
        <v>55</v>
      </c>
      <c r="O52" s="29">
        <v>4.8</v>
      </c>
      <c r="P52" s="79">
        <v>64513</v>
      </c>
      <c r="Q52" s="79">
        <v>747206</v>
      </c>
      <c r="R52" s="134"/>
      <c r="S52" s="117"/>
      <c r="T52" s="117"/>
      <c r="U52" s="117"/>
      <c r="V52" s="135"/>
    </row>
    <row r="53" spans="1:22" s="27" customFormat="1" x14ac:dyDescent="0.15">
      <c r="A53" s="23">
        <v>2017</v>
      </c>
      <c r="B53" s="34">
        <v>1</v>
      </c>
      <c r="C53" s="44">
        <v>1991</v>
      </c>
      <c r="D53" s="53">
        <v>18.7</v>
      </c>
      <c r="E53" s="52">
        <v>1.3</v>
      </c>
      <c r="F53" s="81">
        <v>305596</v>
      </c>
      <c r="G53" s="78">
        <v>4499461</v>
      </c>
      <c r="H53" s="34">
        <v>530</v>
      </c>
      <c r="I53" s="32">
        <v>96.5</v>
      </c>
      <c r="J53" s="29">
        <v>1.3</v>
      </c>
      <c r="K53" s="79">
        <v>82160</v>
      </c>
      <c r="L53" s="78">
        <v>6235477</v>
      </c>
      <c r="M53" s="26">
        <v>227</v>
      </c>
      <c r="N53" s="32">
        <v>57.9</v>
      </c>
      <c r="O53" s="29">
        <v>5.0999999999999996</v>
      </c>
      <c r="P53" s="79">
        <v>66834</v>
      </c>
      <c r="Q53" s="79">
        <v>758621</v>
      </c>
      <c r="R53" s="134"/>
      <c r="S53" s="117"/>
      <c r="T53" s="117"/>
      <c r="U53" s="117"/>
      <c r="V53" s="135"/>
    </row>
    <row r="54" spans="1:22" s="27" customFormat="1" x14ac:dyDescent="0.15">
      <c r="A54" s="23">
        <v>2017</v>
      </c>
      <c r="B54" s="34">
        <v>2</v>
      </c>
      <c r="C54" s="44">
        <v>1993</v>
      </c>
      <c r="D54" s="53">
        <v>18.8</v>
      </c>
      <c r="E54" s="52">
        <v>1.3</v>
      </c>
      <c r="F54" s="81">
        <v>305957</v>
      </c>
      <c r="G54" s="78">
        <v>4499083</v>
      </c>
      <c r="H54" s="34">
        <v>530</v>
      </c>
      <c r="I54" s="32">
        <v>100.5</v>
      </c>
      <c r="J54" s="29">
        <v>1.3</v>
      </c>
      <c r="K54" s="79">
        <v>82870</v>
      </c>
      <c r="L54" s="78">
        <v>6240118</v>
      </c>
      <c r="M54" s="26">
        <v>226</v>
      </c>
      <c r="N54" s="32">
        <v>62.3</v>
      </c>
      <c r="O54" s="29">
        <v>5.4</v>
      </c>
      <c r="P54" s="79">
        <v>66021</v>
      </c>
      <c r="Q54" s="79">
        <v>755589</v>
      </c>
      <c r="R54" s="134"/>
      <c r="S54" s="117"/>
      <c r="T54" s="117"/>
      <c r="U54" s="117"/>
      <c r="V54" s="135"/>
    </row>
    <row r="55" spans="1:22" s="27" customFormat="1" x14ac:dyDescent="0.15">
      <c r="A55" s="23">
        <v>2017</v>
      </c>
      <c r="B55" s="34">
        <v>3</v>
      </c>
      <c r="C55" s="44">
        <v>1998</v>
      </c>
      <c r="D55" s="53">
        <v>18.600000000000001</v>
      </c>
      <c r="E55" s="52">
        <v>1.3</v>
      </c>
      <c r="F55" s="81">
        <v>305342</v>
      </c>
      <c r="G55" s="78">
        <v>4493740</v>
      </c>
      <c r="H55" s="34">
        <v>528</v>
      </c>
      <c r="I55" s="32">
        <v>114.4</v>
      </c>
      <c r="J55" s="29">
        <v>1.4</v>
      </c>
      <c r="K55" s="79">
        <v>78167</v>
      </c>
      <c r="L55" s="78">
        <v>6188281</v>
      </c>
      <c r="M55" s="26">
        <v>225</v>
      </c>
      <c r="N55" s="32">
        <v>76.5</v>
      </c>
      <c r="O55" s="29">
        <v>5.3</v>
      </c>
      <c r="P55" s="79">
        <v>53751</v>
      </c>
      <c r="Q55" s="79">
        <v>771004</v>
      </c>
      <c r="R55" s="134"/>
      <c r="S55" s="117"/>
      <c r="T55" s="117"/>
      <c r="U55" s="117"/>
      <c r="V55" s="135"/>
    </row>
    <row r="56" spans="1:22" s="27" customFormat="1" x14ac:dyDescent="0.15">
      <c r="A56" s="23">
        <v>2017</v>
      </c>
      <c r="B56" s="34">
        <v>4</v>
      </c>
      <c r="C56" s="44">
        <v>2005</v>
      </c>
      <c r="D56" s="53">
        <v>18.8</v>
      </c>
      <c r="E56" s="52">
        <v>1.3</v>
      </c>
      <c r="F56" s="81">
        <v>305711</v>
      </c>
      <c r="G56" s="78">
        <v>4495785</v>
      </c>
      <c r="H56" s="34">
        <v>526</v>
      </c>
      <c r="I56" s="32">
        <v>101</v>
      </c>
      <c r="J56" s="29">
        <v>1.4</v>
      </c>
      <c r="K56" s="79">
        <v>84245</v>
      </c>
      <c r="L56" s="78">
        <v>6198139</v>
      </c>
      <c r="M56" s="34">
        <v>236</v>
      </c>
      <c r="N56" s="32">
        <v>73.7</v>
      </c>
      <c r="O56" s="29">
        <v>5.4</v>
      </c>
      <c r="P56" s="79">
        <v>57556</v>
      </c>
      <c r="Q56" s="79">
        <v>784096</v>
      </c>
      <c r="R56" s="134"/>
      <c r="S56" s="117"/>
      <c r="T56" s="117"/>
      <c r="U56" s="117"/>
      <c r="V56" s="135"/>
    </row>
    <row r="57" spans="1:22" s="27" customFormat="1" x14ac:dyDescent="0.15">
      <c r="A57" s="23">
        <v>2017</v>
      </c>
      <c r="B57" s="34">
        <v>5</v>
      </c>
      <c r="C57" s="44">
        <v>2007</v>
      </c>
      <c r="D57" s="53">
        <v>19.2</v>
      </c>
      <c r="E57" s="52">
        <v>1.3</v>
      </c>
      <c r="F57" s="81">
        <v>305909</v>
      </c>
      <c r="G57" s="78">
        <v>4500555</v>
      </c>
      <c r="H57" s="34">
        <v>526</v>
      </c>
      <c r="I57" s="32">
        <v>96.5</v>
      </c>
      <c r="J57" s="29">
        <v>1.4</v>
      </c>
      <c r="K57" s="79">
        <v>91465</v>
      </c>
      <c r="L57" s="78">
        <v>6224541</v>
      </c>
      <c r="M57" s="34">
        <v>238</v>
      </c>
      <c r="N57" s="32">
        <v>77.2</v>
      </c>
      <c r="O57" s="29">
        <v>5.7</v>
      </c>
      <c r="P57" s="79">
        <v>59243</v>
      </c>
      <c r="Q57" s="79">
        <v>797587</v>
      </c>
      <c r="R57" s="134"/>
      <c r="S57" s="117"/>
      <c r="T57" s="117"/>
      <c r="U57" s="117"/>
      <c r="V57" s="135"/>
    </row>
    <row r="58" spans="1:22" s="27" customFormat="1" x14ac:dyDescent="0.15">
      <c r="A58" s="23">
        <v>2017</v>
      </c>
      <c r="B58" s="34">
        <v>6</v>
      </c>
      <c r="C58" s="44">
        <v>2013</v>
      </c>
      <c r="D58" s="53">
        <v>17.2</v>
      </c>
      <c r="E58" s="52">
        <v>1.3</v>
      </c>
      <c r="F58" s="81">
        <v>351086</v>
      </c>
      <c r="G58" s="78">
        <v>4704524</v>
      </c>
      <c r="H58" s="34">
        <v>522</v>
      </c>
      <c r="I58" s="32">
        <v>25.6</v>
      </c>
      <c r="J58" s="29">
        <v>1.3</v>
      </c>
      <c r="K58" s="79">
        <v>355878</v>
      </c>
      <c r="L58" s="78">
        <v>6776225</v>
      </c>
      <c r="M58" s="26">
        <v>236</v>
      </c>
      <c r="N58" s="32">
        <v>66.099999999999994</v>
      </c>
      <c r="O58" s="29">
        <v>5.0999999999999996</v>
      </c>
      <c r="P58" s="79">
        <v>71843</v>
      </c>
      <c r="Q58" s="79">
        <v>934887</v>
      </c>
      <c r="R58" s="134"/>
      <c r="S58" s="117"/>
      <c r="T58" s="117"/>
      <c r="U58" s="117"/>
      <c r="V58" s="135"/>
    </row>
    <row r="59" spans="1:22" s="27" customFormat="1" x14ac:dyDescent="0.15">
      <c r="A59" s="23">
        <v>2017</v>
      </c>
      <c r="B59" s="34">
        <v>7</v>
      </c>
      <c r="C59" s="44">
        <v>2016</v>
      </c>
      <c r="D59" s="53">
        <v>17.3</v>
      </c>
      <c r="E59" s="52">
        <v>1.3</v>
      </c>
      <c r="F59" s="81">
        <v>351223</v>
      </c>
      <c r="G59" s="78">
        <v>4704842</v>
      </c>
      <c r="H59" s="34">
        <v>520</v>
      </c>
      <c r="I59" s="32">
        <v>25.9</v>
      </c>
      <c r="J59" s="29">
        <v>1.4</v>
      </c>
      <c r="K59" s="79">
        <v>350751</v>
      </c>
      <c r="L59" s="78">
        <v>6726972</v>
      </c>
      <c r="M59" s="26">
        <v>238</v>
      </c>
      <c r="N59" s="32">
        <v>66.400000000000006</v>
      </c>
      <c r="O59" s="29">
        <v>5.0999999999999996</v>
      </c>
      <c r="P59" s="79">
        <v>71761</v>
      </c>
      <c r="Q59" s="79">
        <v>936619</v>
      </c>
      <c r="R59" s="134"/>
      <c r="S59" s="117"/>
      <c r="T59" s="117"/>
      <c r="U59" s="117"/>
      <c r="V59" s="135"/>
    </row>
    <row r="60" spans="1:22" s="27" customFormat="1" x14ac:dyDescent="0.15">
      <c r="A60" s="23">
        <v>2017</v>
      </c>
      <c r="B60" s="34">
        <v>8</v>
      </c>
      <c r="C60" s="44">
        <v>2019</v>
      </c>
      <c r="D60" s="53">
        <v>17.3</v>
      </c>
      <c r="E60" s="52">
        <v>1.3</v>
      </c>
      <c r="F60" s="81">
        <v>351310</v>
      </c>
      <c r="G60" s="78">
        <v>4705611</v>
      </c>
      <c r="H60" s="26">
        <v>525</v>
      </c>
      <c r="I60" s="32" t="s">
        <v>4</v>
      </c>
      <c r="J60" s="29">
        <v>1.6</v>
      </c>
      <c r="K60" s="79">
        <v>-614224</v>
      </c>
      <c r="L60" s="78">
        <v>6476645</v>
      </c>
      <c r="M60" s="26">
        <v>238</v>
      </c>
      <c r="N60" s="32">
        <v>60.2</v>
      </c>
      <c r="O60" s="29">
        <v>4.9000000000000004</v>
      </c>
      <c r="P60" s="79">
        <v>76836</v>
      </c>
      <c r="Q60" s="79">
        <v>941410</v>
      </c>
      <c r="R60" s="134"/>
      <c r="S60" s="117"/>
      <c r="T60" s="117"/>
      <c r="U60" s="117"/>
      <c r="V60" s="135"/>
    </row>
    <row r="61" spans="1:22" s="27" customFormat="1" x14ac:dyDescent="0.15">
      <c r="A61" s="23">
        <v>2017</v>
      </c>
      <c r="B61" s="34">
        <v>9</v>
      </c>
      <c r="C61" s="44">
        <v>2027</v>
      </c>
      <c r="D61" s="53">
        <v>17.8</v>
      </c>
      <c r="E61" s="52">
        <v>1.3</v>
      </c>
      <c r="F61" s="81">
        <v>351685</v>
      </c>
      <c r="G61" s="78">
        <v>4705354</v>
      </c>
      <c r="H61" s="34">
        <v>523</v>
      </c>
      <c r="I61" s="32" t="s">
        <v>4</v>
      </c>
      <c r="J61" s="29">
        <v>1.6</v>
      </c>
      <c r="K61" s="79">
        <v>-614065</v>
      </c>
      <c r="L61" s="78">
        <v>6463213</v>
      </c>
      <c r="M61" s="34">
        <v>236</v>
      </c>
      <c r="N61" s="32">
        <v>60.7</v>
      </c>
      <c r="O61" s="29">
        <v>4.8</v>
      </c>
      <c r="P61" s="79">
        <v>73231</v>
      </c>
      <c r="Q61" s="79">
        <v>925841</v>
      </c>
      <c r="R61" s="134"/>
      <c r="S61" s="117"/>
      <c r="T61" s="117"/>
      <c r="U61" s="117"/>
      <c r="V61" s="135"/>
    </row>
    <row r="62" spans="1:22" s="27" customFormat="1" x14ac:dyDescent="0.15">
      <c r="A62" s="23">
        <v>2017</v>
      </c>
      <c r="B62" s="34">
        <v>10</v>
      </c>
      <c r="C62" s="44">
        <v>2030</v>
      </c>
      <c r="D62" s="53">
        <v>18.8</v>
      </c>
      <c r="E62" s="52">
        <v>1.4</v>
      </c>
      <c r="F62" s="81">
        <v>351759</v>
      </c>
      <c r="G62" s="78">
        <v>4706024</v>
      </c>
      <c r="H62" s="26">
        <v>524</v>
      </c>
      <c r="I62" s="32" t="s">
        <v>4</v>
      </c>
      <c r="J62" s="29">
        <v>1.7</v>
      </c>
      <c r="K62" s="79">
        <v>-617602</v>
      </c>
      <c r="L62" s="78">
        <v>6479374</v>
      </c>
      <c r="M62" s="26">
        <v>240</v>
      </c>
      <c r="N62" s="32">
        <v>66.099999999999994</v>
      </c>
      <c r="O62" s="29">
        <v>5.2</v>
      </c>
      <c r="P62" s="79">
        <v>73730</v>
      </c>
      <c r="Q62" s="79">
        <v>932616</v>
      </c>
      <c r="R62" s="134"/>
      <c r="S62" s="117"/>
      <c r="T62" s="117"/>
      <c r="U62" s="117"/>
      <c r="V62" s="135"/>
    </row>
    <row r="63" spans="1:22" s="27" customFormat="1" x14ac:dyDescent="0.15">
      <c r="A63" s="23">
        <v>2017</v>
      </c>
      <c r="B63" s="34">
        <v>11</v>
      </c>
      <c r="C63" s="44">
        <v>2035</v>
      </c>
      <c r="D63" s="53">
        <v>19</v>
      </c>
      <c r="E63" s="52">
        <v>1.4</v>
      </c>
      <c r="F63" s="81">
        <v>352614</v>
      </c>
      <c r="G63" s="78">
        <v>4708913</v>
      </c>
      <c r="H63" s="26">
        <v>523</v>
      </c>
      <c r="I63" s="32" t="s">
        <v>4</v>
      </c>
      <c r="J63" s="29">
        <v>1.7</v>
      </c>
      <c r="K63" s="79">
        <v>-617715</v>
      </c>
      <c r="L63" s="78">
        <v>6440264</v>
      </c>
      <c r="M63" s="26">
        <v>243</v>
      </c>
      <c r="N63" s="32">
        <v>67.7</v>
      </c>
      <c r="O63" s="29">
        <v>5.5</v>
      </c>
      <c r="P63" s="79">
        <v>75317</v>
      </c>
      <c r="Q63" s="79">
        <v>934996</v>
      </c>
      <c r="R63" s="134"/>
      <c r="S63" s="117"/>
      <c r="T63" s="117"/>
      <c r="U63" s="117"/>
      <c r="V63" s="135"/>
    </row>
    <row r="64" spans="1:22" s="27" customFormat="1" x14ac:dyDescent="0.15">
      <c r="A64" s="23">
        <v>2017</v>
      </c>
      <c r="B64" s="34">
        <v>12</v>
      </c>
      <c r="C64" s="44">
        <v>2052</v>
      </c>
      <c r="D64" s="53">
        <v>19.399999999999999</v>
      </c>
      <c r="E64" s="52">
        <v>1.4</v>
      </c>
      <c r="F64" s="81">
        <v>352551</v>
      </c>
      <c r="G64" s="78">
        <v>4712149</v>
      </c>
      <c r="H64" s="34">
        <v>513</v>
      </c>
      <c r="I64" s="32" t="s">
        <v>4</v>
      </c>
      <c r="J64" s="29">
        <v>1.6</v>
      </c>
      <c r="K64" s="79">
        <v>-600575</v>
      </c>
      <c r="L64" s="78">
        <v>6245109</v>
      </c>
      <c r="M64" s="34">
        <v>238</v>
      </c>
      <c r="N64" s="32">
        <v>74.3</v>
      </c>
      <c r="O64" s="29">
        <v>5.7</v>
      </c>
      <c r="P64" s="79">
        <v>71405</v>
      </c>
      <c r="Q64" s="79">
        <v>924497</v>
      </c>
      <c r="R64" s="134"/>
      <c r="S64" s="117"/>
      <c r="T64" s="117"/>
      <c r="U64" s="117"/>
      <c r="V64" s="135"/>
    </row>
    <row r="65" spans="1:22" s="27" customFormat="1" x14ac:dyDescent="0.15">
      <c r="A65" s="23">
        <v>2018</v>
      </c>
      <c r="B65" s="34">
        <v>1</v>
      </c>
      <c r="C65" s="44">
        <v>2058</v>
      </c>
      <c r="D65" s="53">
        <v>19.600000000000001</v>
      </c>
      <c r="E65" s="52">
        <v>1.5</v>
      </c>
      <c r="F65" s="81">
        <v>353214</v>
      </c>
      <c r="G65" s="78">
        <v>4715834</v>
      </c>
      <c r="H65" s="34">
        <v>518</v>
      </c>
      <c r="I65" s="32" t="s">
        <v>4</v>
      </c>
      <c r="J65" s="29">
        <v>1.7</v>
      </c>
      <c r="K65" s="79">
        <v>-599446</v>
      </c>
      <c r="L65" s="78">
        <v>6315144</v>
      </c>
      <c r="M65" s="34">
        <v>244</v>
      </c>
      <c r="N65" s="32">
        <v>80</v>
      </c>
      <c r="O65" s="29">
        <v>6.3</v>
      </c>
      <c r="P65" s="79">
        <v>73043</v>
      </c>
      <c r="Q65" s="79">
        <v>927285</v>
      </c>
      <c r="R65" s="134"/>
      <c r="S65" s="117"/>
      <c r="T65" s="117"/>
      <c r="U65" s="117"/>
      <c r="V65" s="135"/>
    </row>
    <row r="66" spans="1:22" s="27" customFormat="1" x14ac:dyDescent="0.15">
      <c r="A66" s="23">
        <v>2018</v>
      </c>
      <c r="B66" s="34">
        <v>2</v>
      </c>
      <c r="C66" s="44">
        <v>2059</v>
      </c>
      <c r="D66" s="53">
        <v>18.8</v>
      </c>
      <c r="E66" s="52">
        <v>1.4</v>
      </c>
      <c r="F66" s="81">
        <v>354075</v>
      </c>
      <c r="G66" s="78">
        <v>4715062</v>
      </c>
      <c r="H66" s="34">
        <v>517</v>
      </c>
      <c r="I66" s="32" t="s">
        <v>4</v>
      </c>
      <c r="J66" s="29">
        <v>1.6</v>
      </c>
      <c r="K66" s="79">
        <v>-605186</v>
      </c>
      <c r="L66" s="78">
        <v>6238683</v>
      </c>
      <c r="M66" s="34">
        <v>242</v>
      </c>
      <c r="N66" s="32">
        <v>79.599999999999994</v>
      </c>
      <c r="O66" s="29">
        <v>6</v>
      </c>
      <c r="P66" s="79">
        <v>69583</v>
      </c>
      <c r="Q66" s="79">
        <v>923862</v>
      </c>
      <c r="R66" s="134"/>
      <c r="S66" s="117"/>
      <c r="T66" s="117"/>
      <c r="U66" s="117"/>
      <c r="V66" s="135"/>
    </row>
    <row r="67" spans="1:22" s="27" customFormat="1" x14ac:dyDescent="0.15">
      <c r="A67" s="23">
        <v>2018</v>
      </c>
      <c r="B67" s="34">
        <v>3</v>
      </c>
      <c r="C67" s="44">
        <v>2074</v>
      </c>
      <c r="D67" s="53">
        <v>17.8</v>
      </c>
      <c r="E67" s="52">
        <v>1.4</v>
      </c>
      <c r="F67" s="81">
        <v>362910</v>
      </c>
      <c r="G67" s="78">
        <v>4750805</v>
      </c>
      <c r="H67" s="34">
        <v>511</v>
      </c>
      <c r="I67" s="32" t="s">
        <v>4</v>
      </c>
      <c r="J67" s="29">
        <v>1.6</v>
      </c>
      <c r="K67" s="79">
        <v>-609805</v>
      </c>
      <c r="L67" s="78">
        <v>6136185</v>
      </c>
      <c r="M67" s="34">
        <v>234</v>
      </c>
      <c r="N67" s="32">
        <v>63</v>
      </c>
      <c r="O67" s="29">
        <v>5.7</v>
      </c>
      <c r="P67" s="79">
        <v>85007</v>
      </c>
      <c r="Q67" s="79">
        <v>942778</v>
      </c>
      <c r="R67" s="134"/>
      <c r="S67" s="117"/>
      <c r="T67" s="117"/>
      <c r="U67" s="117"/>
      <c r="V67" s="135"/>
    </row>
    <row r="68" spans="1:22" s="27" customFormat="1" x14ac:dyDescent="0.15">
      <c r="A68" s="23">
        <v>2018</v>
      </c>
      <c r="B68" s="34">
        <v>4</v>
      </c>
      <c r="C68" s="44">
        <v>2078</v>
      </c>
      <c r="D68" s="53">
        <v>18.399999999999999</v>
      </c>
      <c r="E68" s="52">
        <v>1.4</v>
      </c>
      <c r="F68" s="81">
        <v>363137</v>
      </c>
      <c r="G68" s="78">
        <v>4751914</v>
      </c>
      <c r="H68" s="26">
        <v>511</v>
      </c>
      <c r="I68" s="32" t="s">
        <v>4</v>
      </c>
      <c r="J68" s="29">
        <v>1.6</v>
      </c>
      <c r="K68" s="79">
        <v>-608161</v>
      </c>
      <c r="L68" s="78">
        <v>6139825</v>
      </c>
      <c r="M68" s="26">
        <v>243</v>
      </c>
      <c r="N68" s="32">
        <v>62</v>
      </c>
      <c r="O68" s="29">
        <v>5.5</v>
      </c>
      <c r="P68" s="79">
        <v>85177</v>
      </c>
      <c r="Q68" s="79">
        <v>953314</v>
      </c>
      <c r="R68" s="134"/>
      <c r="S68" s="117"/>
      <c r="T68" s="117"/>
      <c r="U68" s="117"/>
      <c r="V68" s="135"/>
    </row>
    <row r="69" spans="1:22" s="27" customFormat="1" x14ac:dyDescent="0.15">
      <c r="A69" s="23">
        <v>2018</v>
      </c>
      <c r="B69" s="34">
        <v>5</v>
      </c>
      <c r="C69" s="44">
        <v>2079</v>
      </c>
      <c r="D69" s="53">
        <v>18</v>
      </c>
      <c r="E69" s="52">
        <v>1.4</v>
      </c>
      <c r="F69" s="81">
        <v>365003</v>
      </c>
      <c r="G69" s="78">
        <v>4760230</v>
      </c>
      <c r="H69" s="26">
        <v>512</v>
      </c>
      <c r="I69" s="32" t="s">
        <v>4</v>
      </c>
      <c r="J69" s="29">
        <v>1.6</v>
      </c>
      <c r="K69" s="79">
        <v>-579197</v>
      </c>
      <c r="L69" s="78">
        <v>6202792</v>
      </c>
      <c r="M69" s="26">
        <v>251</v>
      </c>
      <c r="N69" s="32">
        <v>66.7</v>
      </c>
      <c r="O69" s="29">
        <v>5.7</v>
      </c>
      <c r="P69" s="79">
        <v>82736</v>
      </c>
      <c r="Q69" s="79">
        <v>966793</v>
      </c>
      <c r="R69" s="134"/>
      <c r="S69" s="117"/>
      <c r="T69" s="117"/>
      <c r="U69" s="117"/>
      <c r="V69" s="135"/>
    </row>
    <row r="70" spans="1:22" s="27" customFormat="1" x14ac:dyDescent="0.15">
      <c r="A70" s="23">
        <v>2018</v>
      </c>
      <c r="B70" s="34">
        <v>6</v>
      </c>
      <c r="C70" s="44">
        <v>2085</v>
      </c>
      <c r="D70" s="53">
        <v>15.2</v>
      </c>
      <c r="E70" s="52">
        <v>1.3</v>
      </c>
      <c r="F70" s="81">
        <v>429972</v>
      </c>
      <c r="G70" s="78">
        <v>5054104</v>
      </c>
      <c r="H70" s="34">
        <v>514</v>
      </c>
      <c r="I70" s="32">
        <v>8.1</v>
      </c>
      <c r="J70" s="29">
        <v>1.3</v>
      </c>
      <c r="K70" s="79">
        <v>1223803</v>
      </c>
      <c r="L70" s="78">
        <v>7782659</v>
      </c>
      <c r="M70" s="34">
        <v>249</v>
      </c>
      <c r="N70" s="32">
        <v>103.2</v>
      </c>
      <c r="O70" s="29">
        <v>5</v>
      </c>
      <c r="P70" s="79">
        <v>51417</v>
      </c>
      <c r="Q70" s="79">
        <v>1057219</v>
      </c>
      <c r="R70" s="134"/>
      <c r="S70" s="117"/>
      <c r="T70" s="117"/>
      <c r="U70" s="117"/>
      <c r="V70" s="135"/>
    </row>
    <row r="71" spans="1:22" s="27" customFormat="1" x14ac:dyDescent="0.15">
      <c r="A71" s="23">
        <v>2018</v>
      </c>
      <c r="B71" s="34">
        <v>7</v>
      </c>
      <c r="C71" s="44">
        <v>2097</v>
      </c>
      <c r="D71" s="53">
        <v>15.3</v>
      </c>
      <c r="E71" s="52">
        <v>1.3</v>
      </c>
      <c r="F71" s="81">
        <v>430123</v>
      </c>
      <c r="G71" s="78">
        <v>5055162</v>
      </c>
      <c r="H71" s="34">
        <v>505</v>
      </c>
      <c r="I71" s="32">
        <v>8.1</v>
      </c>
      <c r="J71" s="29">
        <v>1.3</v>
      </c>
      <c r="K71" s="79">
        <v>1214814</v>
      </c>
      <c r="L71" s="78">
        <v>7697027</v>
      </c>
      <c r="M71" s="34">
        <v>254</v>
      </c>
      <c r="N71" s="32">
        <v>124.4</v>
      </c>
      <c r="O71" s="29">
        <v>5.6</v>
      </c>
      <c r="P71" s="79">
        <v>46667</v>
      </c>
      <c r="Q71" s="79">
        <v>1044360</v>
      </c>
      <c r="R71" s="134"/>
      <c r="S71" s="117"/>
      <c r="T71" s="117"/>
      <c r="U71" s="117"/>
      <c r="V71" s="135"/>
    </row>
    <row r="72" spans="1:22" s="27" customFormat="1" x14ac:dyDescent="0.15">
      <c r="A72" s="23">
        <v>2018</v>
      </c>
      <c r="B72" s="34">
        <v>8</v>
      </c>
      <c r="C72" s="44">
        <v>2099</v>
      </c>
      <c r="D72" s="53">
        <v>15.2</v>
      </c>
      <c r="E72" s="52">
        <v>1.3</v>
      </c>
      <c r="F72" s="81">
        <v>430229</v>
      </c>
      <c r="G72" s="78">
        <v>5056596</v>
      </c>
      <c r="H72" s="34">
        <v>506</v>
      </c>
      <c r="I72" s="32">
        <v>8</v>
      </c>
      <c r="J72" s="29">
        <v>1.3</v>
      </c>
      <c r="K72" s="79">
        <v>1213947</v>
      </c>
      <c r="L72" s="78">
        <v>7690497</v>
      </c>
      <c r="M72" s="34">
        <v>260</v>
      </c>
      <c r="N72" s="32">
        <v>118.5</v>
      </c>
      <c r="O72" s="29">
        <v>5.8</v>
      </c>
      <c r="P72" s="79">
        <v>51617</v>
      </c>
      <c r="Q72" s="79">
        <v>1063074</v>
      </c>
      <c r="R72" s="134"/>
      <c r="S72" s="117"/>
      <c r="T72" s="117"/>
      <c r="U72" s="117"/>
      <c r="V72" s="135"/>
    </row>
    <row r="73" spans="1:22" s="27" customFormat="1" x14ac:dyDescent="0.15">
      <c r="A73" s="23">
        <v>2018</v>
      </c>
      <c r="B73" s="34">
        <v>9</v>
      </c>
      <c r="C73" s="44">
        <v>2099</v>
      </c>
      <c r="D73" s="53">
        <v>15.9</v>
      </c>
      <c r="E73" s="52">
        <v>1.4</v>
      </c>
      <c r="F73" s="81">
        <v>430228</v>
      </c>
      <c r="G73" s="78">
        <v>5052471</v>
      </c>
      <c r="H73" s="34">
        <v>499</v>
      </c>
      <c r="I73" s="32">
        <v>7.6</v>
      </c>
      <c r="J73" s="29">
        <v>1.2</v>
      </c>
      <c r="K73" s="79">
        <v>1195720</v>
      </c>
      <c r="L73" s="78">
        <v>7569485</v>
      </c>
      <c r="M73" s="34">
        <v>255</v>
      </c>
      <c r="N73" s="32">
        <v>126.2</v>
      </c>
      <c r="O73" s="29">
        <v>5.6</v>
      </c>
      <c r="P73" s="79">
        <v>49293</v>
      </c>
      <c r="Q73" s="79">
        <v>1113592</v>
      </c>
      <c r="R73" s="134"/>
      <c r="S73" s="117"/>
      <c r="T73" s="117"/>
      <c r="U73" s="117"/>
      <c r="V73" s="135"/>
    </row>
    <row r="74" spans="1:22" s="27" customFormat="1" x14ac:dyDescent="0.15">
      <c r="A74" s="23">
        <v>2018</v>
      </c>
      <c r="B74" s="34">
        <v>10</v>
      </c>
      <c r="C74" s="44">
        <v>2102</v>
      </c>
      <c r="D74" s="53">
        <v>14.4</v>
      </c>
      <c r="E74" s="52">
        <v>1.2</v>
      </c>
      <c r="F74" s="81">
        <v>430258</v>
      </c>
      <c r="G74" s="78">
        <v>5052554</v>
      </c>
      <c r="H74" s="26">
        <v>498</v>
      </c>
      <c r="I74" s="32">
        <v>7.1</v>
      </c>
      <c r="J74" s="29">
        <v>1.1000000000000001</v>
      </c>
      <c r="K74" s="79">
        <v>1189373</v>
      </c>
      <c r="L74" s="78">
        <v>7527289</v>
      </c>
      <c r="M74" s="34">
        <v>260</v>
      </c>
      <c r="N74" s="32">
        <v>104</v>
      </c>
      <c r="O74" s="29">
        <v>4.5999999999999996</v>
      </c>
      <c r="P74" s="79">
        <v>51417</v>
      </c>
      <c r="Q74" s="79">
        <v>1160442</v>
      </c>
      <c r="R74" s="134"/>
      <c r="S74" s="117"/>
      <c r="T74" s="117"/>
      <c r="U74" s="117"/>
      <c r="V74" s="135"/>
    </row>
    <row r="75" spans="1:22" s="27" customFormat="1" x14ac:dyDescent="0.15">
      <c r="A75" s="23">
        <v>2018</v>
      </c>
      <c r="B75" s="34">
        <v>11</v>
      </c>
      <c r="C75" s="44">
        <v>2109</v>
      </c>
      <c r="D75" s="53">
        <v>14.6</v>
      </c>
      <c r="E75" s="52">
        <v>1.2</v>
      </c>
      <c r="F75" s="81">
        <v>430837</v>
      </c>
      <c r="G75" s="78">
        <v>5055117</v>
      </c>
      <c r="H75" s="26">
        <v>495</v>
      </c>
      <c r="I75" s="32">
        <v>7</v>
      </c>
      <c r="J75" s="29">
        <v>1.1000000000000001</v>
      </c>
      <c r="K75" s="79">
        <v>1187058</v>
      </c>
      <c r="L75" s="78">
        <v>7489873</v>
      </c>
      <c r="M75" s="34">
        <v>264</v>
      </c>
      <c r="N75" s="32">
        <v>114.5</v>
      </c>
      <c r="O75" s="29">
        <v>5.0999999999999996</v>
      </c>
      <c r="P75" s="79">
        <v>52166</v>
      </c>
      <c r="Q75" s="79">
        <v>1170392</v>
      </c>
      <c r="R75" s="134"/>
      <c r="S75" s="117"/>
      <c r="T75" s="117"/>
      <c r="U75" s="117"/>
      <c r="V75" s="135"/>
    </row>
    <row r="76" spans="1:22" s="27" customFormat="1" x14ac:dyDescent="0.15">
      <c r="A76" s="23">
        <v>2018</v>
      </c>
      <c r="B76" s="34">
        <v>12</v>
      </c>
      <c r="C76" s="44">
        <v>2116</v>
      </c>
      <c r="D76" s="53">
        <v>13.1</v>
      </c>
      <c r="E76" s="52">
        <v>1.1000000000000001</v>
      </c>
      <c r="F76" s="81">
        <v>430599</v>
      </c>
      <c r="G76" s="78">
        <v>5049101</v>
      </c>
      <c r="H76" s="34">
        <v>489</v>
      </c>
      <c r="I76" s="32">
        <v>6.1</v>
      </c>
      <c r="J76" s="29">
        <v>1</v>
      </c>
      <c r="K76" s="79">
        <v>1183338</v>
      </c>
      <c r="L76" s="78">
        <v>7441146</v>
      </c>
      <c r="M76" s="34">
        <v>261</v>
      </c>
      <c r="N76" s="32">
        <v>101.6</v>
      </c>
      <c r="O76" s="29">
        <v>4</v>
      </c>
      <c r="P76" s="79">
        <v>47224</v>
      </c>
      <c r="Q76" s="79">
        <v>1204662</v>
      </c>
      <c r="R76" s="134"/>
      <c r="S76" s="117"/>
      <c r="T76" s="117"/>
      <c r="U76" s="117"/>
      <c r="V76" s="135"/>
    </row>
    <row r="77" spans="1:22" s="27" customFormat="1" x14ac:dyDescent="0.15">
      <c r="A77" s="23">
        <v>2019</v>
      </c>
      <c r="B77" s="34">
        <v>1</v>
      </c>
      <c r="C77" s="44">
        <v>2119</v>
      </c>
      <c r="D77" s="53">
        <v>13.8</v>
      </c>
      <c r="E77" s="52">
        <v>1.2</v>
      </c>
      <c r="F77" s="81">
        <v>434804</v>
      </c>
      <c r="G77" s="78">
        <v>5057567</v>
      </c>
      <c r="H77" s="34">
        <v>490</v>
      </c>
      <c r="I77" s="32">
        <v>6.3</v>
      </c>
      <c r="J77" s="29">
        <v>1</v>
      </c>
      <c r="K77" s="79">
        <v>1181155</v>
      </c>
      <c r="L77" s="78">
        <v>7451870</v>
      </c>
      <c r="M77" s="34">
        <v>273</v>
      </c>
      <c r="N77" s="32">
        <v>114.7</v>
      </c>
      <c r="O77" s="29">
        <v>4.5999999999999996</v>
      </c>
      <c r="P77" s="79">
        <v>48797</v>
      </c>
      <c r="Q77" s="79">
        <v>1220311</v>
      </c>
      <c r="R77" s="134"/>
      <c r="S77" s="117"/>
      <c r="T77" s="117"/>
      <c r="U77" s="117"/>
      <c r="V77" s="135"/>
    </row>
    <row r="78" spans="1:22" s="27" customFormat="1" x14ac:dyDescent="0.15">
      <c r="A78" s="23">
        <v>2019</v>
      </c>
      <c r="B78" s="34">
        <v>2</v>
      </c>
      <c r="C78" s="44">
        <v>2122</v>
      </c>
      <c r="D78" s="53">
        <v>14.1</v>
      </c>
      <c r="E78" s="52">
        <v>1.2</v>
      </c>
      <c r="F78" s="81">
        <v>434861</v>
      </c>
      <c r="G78" s="78">
        <v>5058469</v>
      </c>
      <c r="H78" s="34">
        <v>488</v>
      </c>
      <c r="I78" s="32">
        <v>6.4</v>
      </c>
      <c r="J78" s="29">
        <v>1</v>
      </c>
      <c r="K78" s="79">
        <v>1177932</v>
      </c>
      <c r="L78" s="78">
        <v>7430260</v>
      </c>
      <c r="M78" s="34">
        <v>271</v>
      </c>
      <c r="N78" s="32">
        <v>117.5</v>
      </c>
      <c r="O78" s="29">
        <v>4.7</v>
      </c>
      <c r="P78" s="79">
        <v>48133</v>
      </c>
      <c r="Q78" s="79">
        <v>1214615</v>
      </c>
      <c r="R78" s="134"/>
      <c r="S78" s="117"/>
      <c r="T78" s="117"/>
      <c r="U78" s="117"/>
      <c r="V78" s="135"/>
    </row>
    <row r="79" spans="1:22" s="27" customFormat="1" x14ac:dyDescent="0.15">
      <c r="A79" s="23">
        <v>2019</v>
      </c>
      <c r="B79" s="34">
        <v>3</v>
      </c>
      <c r="C79" s="44">
        <v>2129</v>
      </c>
      <c r="D79" s="53">
        <v>13.9</v>
      </c>
      <c r="E79" s="52">
        <v>1.2</v>
      </c>
      <c r="F79" s="81">
        <v>434695</v>
      </c>
      <c r="G79" s="78">
        <v>5057224</v>
      </c>
      <c r="H79" s="34">
        <v>489</v>
      </c>
      <c r="I79" s="32">
        <v>6.4</v>
      </c>
      <c r="J79" s="29">
        <v>1</v>
      </c>
      <c r="K79" s="79">
        <v>1169177</v>
      </c>
      <c r="L79" s="78">
        <v>7392605</v>
      </c>
      <c r="M79" s="34">
        <v>269</v>
      </c>
      <c r="N79" s="32">
        <v>143.4</v>
      </c>
      <c r="O79" s="29">
        <v>4.7</v>
      </c>
      <c r="P79" s="79">
        <v>40604</v>
      </c>
      <c r="Q79" s="79">
        <v>1231614</v>
      </c>
      <c r="R79" s="134"/>
      <c r="S79" s="117"/>
      <c r="T79" s="117"/>
      <c r="U79" s="117"/>
      <c r="V79" s="135"/>
    </row>
    <row r="80" spans="1:22" s="27" customFormat="1" x14ac:dyDescent="0.15">
      <c r="A80" s="23">
        <v>2019</v>
      </c>
      <c r="B80" s="34">
        <v>4</v>
      </c>
      <c r="C80" s="44">
        <v>2131</v>
      </c>
      <c r="D80" s="53">
        <v>14.2</v>
      </c>
      <c r="E80" s="52">
        <v>1.2</v>
      </c>
      <c r="F80" s="81">
        <v>434764</v>
      </c>
      <c r="G80" s="78">
        <v>5057396</v>
      </c>
      <c r="H80" s="34">
        <v>489</v>
      </c>
      <c r="I80" s="32">
        <v>6.4</v>
      </c>
      <c r="J80" s="29">
        <v>1</v>
      </c>
      <c r="K80" s="79">
        <v>1167930</v>
      </c>
      <c r="L80" s="78">
        <v>7389936</v>
      </c>
      <c r="M80" s="34">
        <v>278</v>
      </c>
      <c r="N80" s="32">
        <v>142</v>
      </c>
      <c r="O80" s="29">
        <v>4.8</v>
      </c>
      <c r="P80" s="79">
        <v>41740</v>
      </c>
      <c r="Q80" s="79">
        <v>1243860</v>
      </c>
      <c r="R80" s="134"/>
      <c r="S80" s="117"/>
      <c r="T80" s="117"/>
      <c r="U80" s="117"/>
      <c r="V80" s="135"/>
    </row>
    <row r="81" spans="1:22" s="27" customFormat="1" x14ac:dyDescent="0.15">
      <c r="A81" s="23">
        <v>2019</v>
      </c>
      <c r="B81" s="34">
        <v>5</v>
      </c>
      <c r="C81" s="44">
        <v>2131</v>
      </c>
      <c r="D81" s="53">
        <v>13.3</v>
      </c>
      <c r="E81" s="52">
        <v>1.1000000000000001</v>
      </c>
      <c r="F81" s="81">
        <v>433503</v>
      </c>
      <c r="G81" s="78">
        <v>5051194</v>
      </c>
      <c r="H81" s="34">
        <v>488</v>
      </c>
      <c r="I81" s="32">
        <v>6.2</v>
      </c>
      <c r="J81" s="29">
        <v>1</v>
      </c>
      <c r="K81" s="79">
        <v>1143506</v>
      </c>
      <c r="L81" s="78">
        <v>7387758</v>
      </c>
      <c r="M81" s="34">
        <v>282</v>
      </c>
      <c r="N81" s="32">
        <v>130.69999999999999</v>
      </c>
      <c r="O81" s="29">
        <v>4.5999999999999996</v>
      </c>
      <c r="P81" s="79">
        <v>44108</v>
      </c>
      <c r="Q81" s="79">
        <v>1244765</v>
      </c>
      <c r="R81" s="134"/>
      <c r="S81" s="117"/>
      <c r="T81" s="117"/>
      <c r="U81" s="117"/>
      <c r="V81" s="135"/>
    </row>
    <row r="82" spans="1:22" s="27" customFormat="1" x14ac:dyDescent="0.15">
      <c r="A82" s="23">
        <v>2019</v>
      </c>
      <c r="B82" s="34">
        <v>6</v>
      </c>
      <c r="C82" s="44">
        <v>2143</v>
      </c>
      <c r="D82" s="53">
        <v>14.4</v>
      </c>
      <c r="E82" s="52">
        <v>1.1000000000000001</v>
      </c>
      <c r="F82" s="81">
        <v>409857</v>
      </c>
      <c r="G82" s="78">
        <v>5247186</v>
      </c>
      <c r="H82" s="34">
        <v>487</v>
      </c>
      <c r="I82" s="32">
        <v>5.4</v>
      </c>
      <c r="J82" s="29">
        <v>0.9</v>
      </c>
      <c r="K82" s="79">
        <v>1323533</v>
      </c>
      <c r="L82" s="78">
        <v>8206129</v>
      </c>
      <c r="M82" s="34">
        <v>282</v>
      </c>
      <c r="N82" s="32">
        <v>193.9</v>
      </c>
      <c r="O82" s="29">
        <v>4.2</v>
      </c>
      <c r="P82" s="79">
        <v>28884</v>
      </c>
      <c r="Q82" s="79">
        <v>1325231</v>
      </c>
      <c r="R82" s="134"/>
      <c r="S82" s="117"/>
      <c r="T82" s="117"/>
      <c r="U82" s="117"/>
      <c r="V82" s="135"/>
    </row>
    <row r="83" spans="1:22" s="27" customFormat="1" x14ac:dyDescent="0.15">
      <c r="A83" s="23">
        <v>2019</v>
      </c>
      <c r="B83" s="34">
        <v>7</v>
      </c>
      <c r="C83" s="44">
        <v>2145</v>
      </c>
      <c r="D83" s="53">
        <v>14.6</v>
      </c>
      <c r="E83" s="52">
        <v>1.1000000000000001</v>
      </c>
      <c r="F83" s="81">
        <v>410082</v>
      </c>
      <c r="G83" s="78">
        <v>5251088</v>
      </c>
      <c r="H83" s="34">
        <v>485</v>
      </c>
      <c r="I83" s="32">
        <v>5.4</v>
      </c>
      <c r="J83" s="29">
        <v>0.9</v>
      </c>
      <c r="K83" s="79">
        <v>1321687</v>
      </c>
      <c r="L83" s="78">
        <v>8191971</v>
      </c>
      <c r="M83" s="34">
        <v>289</v>
      </c>
      <c r="N83" s="32">
        <v>226.4</v>
      </c>
      <c r="O83" s="29">
        <v>4.4000000000000004</v>
      </c>
      <c r="P83" s="79">
        <v>25940</v>
      </c>
      <c r="Q83" s="79">
        <v>1329722</v>
      </c>
      <c r="R83" s="134"/>
      <c r="S83" s="117"/>
      <c r="T83" s="117"/>
      <c r="U83" s="117"/>
      <c r="V83" s="135"/>
    </row>
    <row r="84" spans="1:22" s="27" customFormat="1" x14ac:dyDescent="0.15">
      <c r="A84" s="23">
        <v>2019</v>
      </c>
      <c r="B84" s="34">
        <v>8</v>
      </c>
      <c r="C84" s="44">
        <v>2145</v>
      </c>
      <c r="D84" s="53">
        <v>14</v>
      </c>
      <c r="E84" s="52">
        <v>1.1000000000000001</v>
      </c>
      <c r="F84" s="81">
        <v>412285</v>
      </c>
      <c r="G84" s="78">
        <v>5251984</v>
      </c>
      <c r="H84" s="34">
        <v>485</v>
      </c>
      <c r="I84" s="32">
        <v>6.1</v>
      </c>
      <c r="J84" s="29">
        <v>0.8</v>
      </c>
      <c r="K84" s="79">
        <v>1105102</v>
      </c>
      <c r="L84" s="78">
        <v>8135586</v>
      </c>
      <c r="M84" s="34">
        <v>291</v>
      </c>
      <c r="N84" s="32">
        <v>181.8</v>
      </c>
      <c r="O84" s="29">
        <v>4.0999999999999996</v>
      </c>
      <c r="P84" s="79">
        <v>29892</v>
      </c>
      <c r="Q84" s="79">
        <v>1338269</v>
      </c>
      <c r="R84" s="134"/>
      <c r="S84" s="117"/>
      <c r="T84" s="117"/>
      <c r="U84" s="117"/>
      <c r="V84" s="135"/>
    </row>
    <row r="85" spans="1:22" s="27" customFormat="1" x14ac:dyDescent="0.15">
      <c r="A85" s="23">
        <v>2019</v>
      </c>
      <c r="B85" s="34">
        <v>9</v>
      </c>
      <c r="C85" s="44">
        <v>2146</v>
      </c>
      <c r="D85" s="53">
        <v>14.7</v>
      </c>
      <c r="E85" s="52">
        <v>1.2</v>
      </c>
      <c r="F85" s="81">
        <v>412240</v>
      </c>
      <c r="G85" s="78">
        <v>5253099</v>
      </c>
      <c r="H85" s="34">
        <v>484</v>
      </c>
      <c r="I85" s="32">
        <v>6.3</v>
      </c>
      <c r="J85" s="29">
        <v>0.9</v>
      </c>
      <c r="K85" s="79">
        <v>1099352</v>
      </c>
      <c r="L85" s="78">
        <v>8131467</v>
      </c>
      <c r="M85" s="34">
        <v>291</v>
      </c>
      <c r="N85" s="32">
        <v>234.1</v>
      </c>
      <c r="O85" s="29">
        <v>4.2</v>
      </c>
      <c r="P85" s="79">
        <v>24042</v>
      </c>
      <c r="Q85" s="79">
        <v>1343798</v>
      </c>
      <c r="R85" s="134"/>
      <c r="S85" s="117"/>
      <c r="T85" s="117"/>
      <c r="U85" s="117"/>
      <c r="V85" s="135"/>
    </row>
    <row r="86" spans="1:22" s="27" customFormat="1" x14ac:dyDescent="0.15">
      <c r="A86" s="23">
        <v>2019</v>
      </c>
      <c r="B86" s="34">
        <v>10</v>
      </c>
      <c r="C86" s="44">
        <v>2149</v>
      </c>
      <c r="D86" s="53">
        <v>15.4</v>
      </c>
      <c r="E86" s="52">
        <v>1.2</v>
      </c>
      <c r="F86" s="81">
        <v>412155</v>
      </c>
      <c r="G86" s="78">
        <v>5252569</v>
      </c>
      <c r="H86" s="34">
        <v>482</v>
      </c>
      <c r="I86" s="32">
        <v>6.5</v>
      </c>
      <c r="J86" s="29">
        <v>0.9</v>
      </c>
      <c r="K86" s="79">
        <v>1098876</v>
      </c>
      <c r="L86" s="78">
        <v>8120622</v>
      </c>
      <c r="M86" s="34">
        <v>292</v>
      </c>
      <c r="N86" s="32">
        <v>230.6</v>
      </c>
      <c r="O86" s="29">
        <v>4.0999999999999996</v>
      </c>
      <c r="P86" s="79">
        <v>24225</v>
      </c>
      <c r="Q86" s="79">
        <v>1353048</v>
      </c>
      <c r="R86" s="134"/>
      <c r="S86" s="117"/>
      <c r="T86" s="117"/>
      <c r="U86" s="117"/>
      <c r="V86" s="135"/>
    </row>
    <row r="87" spans="1:22" s="27" customFormat="1" x14ac:dyDescent="0.15">
      <c r="A87" s="23">
        <v>2019</v>
      </c>
      <c r="B87" s="34">
        <v>11</v>
      </c>
      <c r="C87" s="44">
        <v>2154</v>
      </c>
      <c r="D87" s="53">
        <v>15.7</v>
      </c>
      <c r="E87" s="52">
        <v>1.2</v>
      </c>
      <c r="F87" s="81">
        <v>412355</v>
      </c>
      <c r="G87" s="78">
        <v>5254491</v>
      </c>
      <c r="H87" s="34">
        <v>485</v>
      </c>
      <c r="I87" s="32">
        <v>6.9</v>
      </c>
      <c r="J87" s="29">
        <v>0.9</v>
      </c>
      <c r="K87" s="79">
        <v>1099210</v>
      </c>
      <c r="L87" s="78">
        <v>8143476</v>
      </c>
      <c r="M87" s="34">
        <v>298</v>
      </c>
      <c r="N87" s="32">
        <v>242.5</v>
      </c>
      <c r="O87" s="29">
        <v>4.4000000000000004</v>
      </c>
      <c r="P87" s="79">
        <v>24867</v>
      </c>
      <c r="Q87" s="79">
        <v>1357056</v>
      </c>
      <c r="R87" s="134"/>
      <c r="S87" s="117"/>
      <c r="T87" s="117"/>
      <c r="U87" s="117"/>
      <c r="V87" s="135"/>
    </row>
    <row r="88" spans="1:22" s="27" customFormat="1" x14ac:dyDescent="0.15">
      <c r="A88" s="23">
        <v>2019</v>
      </c>
      <c r="B88" s="34">
        <v>12</v>
      </c>
      <c r="C88" s="44">
        <v>2157</v>
      </c>
      <c r="D88" s="53">
        <v>15.9</v>
      </c>
      <c r="E88" s="52">
        <v>1.2</v>
      </c>
      <c r="F88" s="81">
        <v>412133</v>
      </c>
      <c r="G88" s="78">
        <v>5254693</v>
      </c>
      <c r="H88" s="34">
        <v>485</v>
      </c>
      <c r="I88" s="32">
        <v>6.9</v>
      </c>
      <c r="J88" s="29">
        <v>0.9</v>
      </c>
      <c r="K88" s="79">
        <v>1098720</v>
      </c>
      <c r="L88" s="78">
        <v>8146441</v>
      </c>
      <c r="M88" s="34">
        <v>297</v>
      </c>
      <c r="N88" s="86" t="s">
        <v>30</v>
      </c>
      <c r="O88" s="29">
        <v>4.2</v>
      </c>
      <c r="P88" s="79">
        <v>-4362</v>
      </c>
      <c r="Q88" s="79">
        <v>1380029</v>
      </c>
      <c r="R88" s="134"/>
      <c r="S88" s="117"/>
      <c r="T88" s="117"/>
      <c r="U88" s="117"/>
      <c r="V88" s="135"/>
    </row>
    <row r="89" spans="1:22" s="27" customFormat="1" x14ac:dyDescent="0.15">
      <c r="A89" s="23">
        <v>2020</v>
      </c>
      <c r="B89" s="34">
        <v>1</v>
      </c>
      <c r="C89" s="44">
        <v>2155</v>
      </c>
      <c r="D89" s="53">
        <v>15.5</v>
      </c>
      <c r="E89" s="52">
        <v>1.2</v>
      </c>
      <c r="F89" s="81">
        <v>411660</v>
      </c>
      <c r="G89" s="78">
        <v>5244599</v>
      </c>
      <c r="H89" s="34">
        <v>487</v>
      </c>
      <c r="I89" s="32">
        <v>6.8</v>
      </c>
      <c r="J89" s="29">
        <v>0.9</v>
      </c>
      <c r="K89" s="79">
        <v>1100395</v>
      </c>
      <c r="L89" s="78">
        <v>8159984</v>
      </c>
      <c r="M89" s="34">
        <v>314</v>
      </c>
      <c r="N89" s="86" t="s">
        <v>30</v>
      </c>
      <c r="O89" s="29">
        <v>4.3</v>
      </c>
      <c r="P89" s="79">
        <v>-5806</v>
      </c>
      <c r="Q89" s="79">
        <v>1386639</v>
      </c>
      <c r="R89" s="160">
        <v>702</v>
      </c>
      <c r="S89" s="53">
        <v>17.8</v>
      </c>
      <c r="T89" s="52">
        <v>1.4</v>
      </c>
      <c r="U89" s="79">
        <v>549142</v>
      </c>
      <c r="V89" s="78">
        <v>6820237</v>
      </c>
    </row>
    <row r="90" spans="1:22" s="27" customFormat="1" x14ac:dyDescent="0.15">
      <c r="A90" s="23">
        <v>2020</v>
      </c>
      <c r="B90" s="34">
        <v>2</v>
      </c>
      <c r="C90" s="44">
        <v>2158</v>
      </c>
      <c r="D90" s="53">
        <v>14</v>
      </c>
      <c r="E90" s="52">
        <v>1.1000000000000001</v>
      </c>
      <c r="F90" s="81">
        <v>411754</v>
      </c>
      <c r="G90" s="78">
        <v>5246389</v>
      </c>
      <c r="H90" s="34">
        <v>483</v>
      </c>
      <c r="I90" s="32">
        <v>5.9</v>
      </c>
      <c r="J90" s="29">
        <v>0.8</v>
      </c>
      <c r="K90" s="79">
        <v>1097150</v>
      </c>
      <c r="L90" s="78">
        <v>8155099</v>
      </c>
      <c r="M90" s="34">
        <v>311</v>
      </c>
      <c r="N90" s="86" t="s">
        <v>30</v>
      </c>
      <c r="O90" s="29">
        <v>3.7</v>
      </c>
      <c r="P90" s="79">
        <v>-6086</v>
      </c>
      <c r="Q90" s="79">
        <v>1362611</v>
      </c>
      <c r="R90" s="160">
        <v>700</v>
      </c>
      <c r="S90" s="53">
        <v>15.2</v>
      </c>
      <c r="T90" s="52">
        <v>1.2</v>
      </c>
      <c r="U90" s="79">
        <v>547693</v>
      </c>
      <c r="V90" s="78">
        <v>6784788</v>
      </c>
    </row>
    <row r="91" spans="1:22" s="27" customFormat="1" x14ac:dyDescent="0.15">
      <c r="A91" s="23">
        <v>2020</v>
      </c>
      <c r="B91" s="34">
        <v>3</v>
      </c>
      <c r="C91" s="44">
        <v>2162</v>
      </c>
      <c r="D91" s="53">
        <v>13.3</v>
      </c>
      <c r="E91" s="52">
        <v>1</v>
      </c>
      <c r="F91" s="81">
        <v>402505</v>
      </c>
      <c r="G91" s="78">
        <v>5256623</v>
      </c>
      <c r="H91" s="34">
        <v>478</v>
      </c>
      <c r="I91" s="32">
        <v>4.9000000000000004</v>
      </c>
      <c r="J91" s="29">
        <v>0.7</v>
      </c>
      <c r="K91" s="79">
        <v>1113386</v>
      </c>
      <c r="L91" s="78">
        <v>8084225</v>
      </c>
      <c r="M91" s="34">
        <v>310</v>
      </c>
      <c r="N91" s="86" t="s">
        <v>29</v>
      </c>
      <c r="O91" s="29">
        <v>3.2</v>
      </c>
      <c r="P91" s="79">
        <v>-7528</v>
      </c>
      <c r="Q91" s="79">
        <v>1384171</v>
      </c>
      <c r="R91" s="160">
        <v>696</v>
      </c>
      <c r="S91" s="53">
        <v>19.899999999999999</v>
      </c>
      <c r="T91" s="52">
        <v>1.1000000000000001</v>
      </c>
      <c r="U91" s="79">
        <v>378639</v>
      </c>
      <c r="V91" s="78">
        <v>6745984</v>
      </c>
    </row>
    <row r="92" spans="1:22" s="27" customFormat="1" x14ac:dyDescent="0.15">
      <c r="A92" s="23">
        <v>2020</v>
      </c>
      <c r="B92" s="34">
        <v>4</v>
      </c>
      <c r="C92" s="44">
        <v>2167</v>
      </c>
      <c r="D92" s="53">
        <v>13.9</v>
      </c>
      <c r="E92" s="52">
        <v>1.1000000000000001</v>
      </c>
      <c r="F92" s="81">
        <v>402284</v>
      </c>
      <c r="G92" s="78">
        <v>5254782</v>
      </c>
      <c r="H92" s="34">
        <v>481</v>
      </c>
      <c r="I92" s="32">
        <v>5.3</v>
      </c>
      <c r="J92" s="29">
        <v>0.7</v>
      </c>
      <c r="K92" s="79">
        <v>1115842</v>
      </c>
      <c r="L92" s="78">
        <v>8067755</v>
      </c>
      <c r="M92" s="34">
        <v>320</v>
      </c>
      <c r="N92" s="86" t="s">
        <v>29</v>
      </c>
      <c r="O92" s="29">
        <v>4</v>
      </c>
      <c r="P92" s="79">
        <v>-10053</v>
      </c>
      <c r="Q92" s="79">
        <v>1383223</v>
      </c>
      <c r="R92" s="160">
        <v>698</v>
      </c>
      <c r="S92" s="53">
        <v>21.7</v>
      </c>
      <c r="T92" s="52">
        <v>1.2</v>
      </c>
      <c r="U92" s="79">
        <v>377260</v>
      </c>
      <c r="V92" s="78">
        <v>6727257</v>
      </c>
    </row>
    <row r="93" spans="1:22" s="27" customFormat="1" x14ac:dyDescent="0.15">
      <c r="A93" s="23">
        <v>2020</v>
      </c>
      <c r="B93" s="34">
        <v>5</v>
      </c>
      <c r="C93" s="44">
        <v>2166</v>
      </c>
      <c r="D93" s="53">
        <v>14.9</v>
      </c>
      <c r="E93" s="52">
        <v>1.1000000000000001</v>
      </c>
      <c r="F93" s="81">
        <v>401537</v>
      </c>
      <c r="G93" s="78">
        <v>5257138</v>
      </c>
      <c r="H93" s="34">
        <v>481</v>
      </c>
      <c r="I93" s="32">
        <v>5.8</v>
      </c>
      <c r="J93" s="29">
        <v>0.8</v>
      </c>
      <c r="K93" s="79">
        <v>1113462</v>
      </c>
      <c r="L93" s="78">
        <v>8163548</v>
      </c>
      <c r="M93" s="34">
        <v>321</v>
      </c>
      <c r="N93" s="86" t="s">
        <v>29</v>
      </c>
      <c r="O93" s="29">
        <v>4.8</v>
      </c>
      <c r="P93" s="79">
        <v>-6835</v>
      </c>
      <c r="Q93" s="79">
        <v>1398946</v>
      </c>
      <c r="R93" s="160">
        <v>698</v>
      </c>
      <c r="S93" s="53">
        <v>24.3</v>
      </c>
      <c r="T93" s="52">
        <v>1.4</v>
      </c>
      <c r="U93" s="79">
        <v>374074</v>
      </c>
      <c r="V93" s="78">
        <v>6687556</v>
      </c>
    </row>
    <row r="94" spans="1:22" s="27" customFormat="1" x14ac:dyDescent="0.15">
      <c r="A94" s="23">
        <v>2020</v>
      </c>
      <c r="B94" s="34">
        <v>6</v>
      </c>
      <c r="C94" s="44">
        <v>2155</v>
      </c>
      <c r="D94" s="53">
        <v>19.5</v>
      </c>
      <c r="E94" s="52">
        <v>1.2</v>
      </c>
      <c r="F94" s="81">
        <v>305358</v>
      </c>
      <c r="G94" s="78">
        <v>5125665</v>
      </c>
      <c r="H94" s="34">
        <v>478</v>
      </c>
      <c r="I94" s="32">
        <v>46.1</v>
      </c>
      <c r="J94" s="29">
        <v>0.9</v>
      </c>
      <c r="K94" s="79">
        <v>147657</v>
      </c>
      <c r="L94" s="78">
        <v>7576763</v>
      </c>
      <c r="M94" s="34">
        <v>319</v>
      </c>
      <c r="N94" s="86" t="s">
        <v>29</v>
      </c>
      <c r="O94" s="29">
        <v>5.5</v>
      </c>
      <c r="P94" s="79">
        <v>-40763</v>
      </c>
      <c r="Q94" s="79">
        <v>1252129</v>
      </c>
      <c r="R94" s="160">
        <v>690</v>
      </c>
      <c r="S94" s="53">
        <v>26.5</v>
      </c>
      <c r="T94" s="52">
        <v>1.3</v>
      </c>
      <c r="U94" s="79">
        <v>343608</v>
      </c>
      <c r="V94" s="78">
        <v>6762727</v>
      </c>
    </row>
    <row r="95" spans="1:22" s="27" customFormat="1" x14ac:dyDescent="0.15">
      <c r="A95" s="23">
        <v>2020</v>
      </c>
      <c r="B95" s="34">
        <v>7</v>
      </c>
      <c r="C95" s="44">
        <v>2167</v>
      </c>
      <c r="D95" s="53">
        <v>18.8</v>
      </c>
      <c r="E95" s="52">
        <v>1.1000000000000001</v>
      </c>
      <c r="F95" s="81">
        <v>303654</v>
      </c>
      <c r="G95" s="78">
        <v>5122759</v>
      </c>
      <c r="H95" s="34">
        <v>478</v>
      </c>
      <c r="I95" s="32">
        <v>44.9</v>
      </c>
      <c r="J95" s="29">
        <v>0.9</v>
      </c>
      <c r="K95" s="79">
        <v>144461</v>
      </c>
      <c r="L95" s="78">
        <v>7575435</v>
      </c>
      <c r="M95" s="34">
        <v>319</v>
      </c>
      <c r="N95" s="86" t="s">
        <v>29</v>
      </c>
      <c r="O95" s="29">
        <v>5.4</v>
      </c>
      <c r="P95" s="79">
        <v>-40551</v>
      </c>
      <c r="Q95" s="79">
        <v>1247817</v>
      </c>
      <c r="R95" s="160">
        <v>693</v>
      </c>
      <c r="S95" s="53">
        <v>27.6</v>
      </c>
      <c r="T95" s="52">
        <v>1.3</v>
      </c>
      <c r="U95" s="79">
        <v>324299</v>
      </c>
      <c r="V95" s="78">
        <v>6767115</v>
      </c>
    </row>
    <row r="96" spans="1:22" s="27" customFormat="1" x14ac:dyDescent="0.15">
      <c r="A96" s="23">
        <v>2020</v>
      </c>
      <c r="B96" s="34">
        <v>8</v>
      </c>
      <c r="C96" s="44">
        <v>2166</v>
      </c>
      <c r="D96" s="53">
        <f>20.3</f>
        <v>20.3</v>
      </c>
      <c r="E96" s="52">
        <f>1.2</f>
        <v>1.2</v>
      </c>
      <c r="F96" s="81">
        <v>303765</v>
      </c>
      <c r="G96" s="78">
        <f>5124004</f>
        <v>5124004</v>
      </c>
      <c r="H96" s="34">
        <v>480</v>
      </c>
      <c r="I96" s="32">
        <v>46.7</v>
      </c>
      <c r="J96" s="29">
        <v>0.9</v>
      </c>
      <c r="K96" s="79">
        <v>143957</v>
      </c>
      <c r="L96" s="78">
        <v>7580317</v>
      </c>
      <c r="M96" s="34">
        <v>324</v>
      </c>
      <c r="N96" s="86" t="s">
        <v>29</v>
      </c>
      <c r="O96" s="29">
        <v>6.5</v>
      </c>
      <c r="P96" s="79">
        <v>-39005</v>
      </c>
      <c r="Q96" s="79">
        <v>1260851</v>
      </c>
      <c r="R96" s="160">
        <v>696</v>
      </c>
      <c r="S96" s="53">
        <v>29.8</v>
      </c>
      <c r="T96" s="52">
        <v>1.4</v>
      </c>
      <c r="U96" s="79">
        <v>317207</v>
      </c>
      <c r="V96" s="78">
        <v>6768399</v>
      </c>
    </row>
    <row r="97" spans="1:22" s="27" customFormat="1" x14ac:dyDescent="0.15">
      <c r="A97" s="23">
        <v>2020</v>
      </c>
      <c r="B97" s="34">
        <v>9</v>
      </c>
      <c r="C97" s="44">
        <v>2172</v>
      </c>
      <c r="D97" s="53">
        <v>20.5</v>
      </c>
      <c r="E97" s="52">
        <v>1.2</v>
      </c>
      <c r="F97" s="81">
        <v>303176</v>
      </c>
      <c r="G97" s="78">
        <v>5120633</v>
      </c>
      <c r="H97" s="34">
        <v>479</v>
      </c>
      <c r="I97" s="32">
        <v>46.5</v>
      </c>
      <c r="J97" s="29">
        <v>0.9</v>
      </c>
      <c r="K97" s="79">
        <v>143874</v>
      </c>
      <c r="L97" s="78">
        <v>7578477</v>
      </c>
      <c r="M97" s="34">
        <v>322</v>
      </c>
      <c r="N97" s="86" t="s">
        <v>29</v>
      </c>
      <c r="O97" s="29">
        <v>7.1</v>
      </c>
      <c r="P97" s="79">
        <v>-50883</v>
      </c>
      <c r="Q97" s="79">
        <v>1260433</v>
      </c>
      <c r="R97" s="160">
        <v>695</v>
      </c>
      <c r="S97" s="53">
        <v>31.1</v>
      </c>
      <c r="T97" s="52">
        <v>1.4</v>
      </c>
      <c r="U97" s="79">
        <v>315118</v>
      </c>
      <c r="V97" s="78">
        <v>6769707</v>
      </c>
    </row>
    <row r="98" spans="1:22" s="27" customFormat="1" x14ac:dyDescent="0.15">
      <c r="A98" s="23">
        <v>2020</v>
      </c>
      <c r="B98" s="34">
        <v>10</v>
      </c>
      <c r="C98" s="44">
        <v>2171</v>
      </c>
      <c r="D98" s="53">
        <v>19.899999999999999</v>
      </c>
      <c r="E98" s="52">
        <v>1.2</v>
      </c>
      <c r="F98" s="81">
        <v>302621</v>
      </c>
      <c r="G98" s="78">
        <v>5110046</v>
      </c>
      <c r="H98" s="34">
        <v>479</v>
      </c>
      <c r="I98" s="32">
        <v>44.3</v>
      </c>
      <c r="J98" s="29">
        <v>0.9</v>
      </c>
      <c r="K98" s="79">
        <v>148340</v>
      </c>
      <c r="L98" s="78">
        <v>7546102</v>
      </c>
      <c r="M98" s="34">
        <v>325</v>
      </c>
      <c r="N98" s="86" t="s">
        <v>29</v>
      </c>
      <c r="O98" s="29">
        <v>7.1</v>
      </c>
      <c r="P98" s="79">
        <v>-57607</v>
      </c>
      <c r="Q98" s="79">
        <v>1230366</v>
      </c>
      <c r="R98" s="160">
        <v>696</v>
      </c>
      <c r="S98" s="53">
        <v>30.6</v>
      </c>
      <c r="T98" s="52">
        <v>1.4</v>
      </c>
      <c r="U98" s="79">
        <v>314886</v>
      </c>
      <c r="V98" s="78">
        <v>6764821</v>
      </c>
    </row>
    <row r="99" spans="1:22" s="27" customFormat="1" x14ac:dyDescent="0.15">
      <c r="A99" s="23">
        <v>2020</v>
      </c>
      <c r="B99" s="34">
        <v>11</v>
      </c>
      <c r="C99" s="44">
        <v>2174</v>
      </c>
      <c r="D99" s="53">
        <v>22.2</v>
      </c>
      <c r="E99" s="52">
        <v>1.3</v>
      </c>
      <c r="F99" s="81">
        <v>300830</v>
      </c>
      <c r="G99" s="78">
        <v>5109722</v>
      </c>
      <c r="H99" s="34">
        <v>478</v>
      </c>
      <c r="I99" s="32">
        <v>47.6</v>
      </c>
      <c r="J99" s="29">
        <v>0.9</v>
      </c>
      <c r="K99" s="79">
        <v>144530</v>
      </c>
      <c r="L99" s="78">
        <v>7542894</v>
      </c>
      <c r="M99" s="34">
        <v>329</v>
      </c>
      <c r="N99" s="86" t="s">
        <v>29</v>
      </c>
      <c r="O99" s="29">
        <v>7.6</v>
      </c>
      <c r="P99" s="79">
        <v>-56742</v>
      </c>
      <c r="Q99" s="79">
        <v>1235833</v>
      </c>
      <c r="R99" s="160">
        <v>697</v>
      </c>
      <c r="S99" s="53">
        <v>32.299999999999997</v>
      </c>
      <c r="T99" s="52">
        <v>1.5</v>
      </c>
      <c r="U99" s="79">
        <v>314366</v>
      </c>
      <c r="V99" s="78">
        <v>6794475</v>
      </c>
    </row>
    <row r="100" spans="1:22" s="27" customFormat="1" x14ac:dyDescent="0.15">
      <c r="A100" s="23">
        <v>2020</v>
      </c>
      <c r="B100" s="34">
        <v>12</v>
      </c>
      <c r="C100" s="44">
        <v>2181</v>
      </c>
      <c r="D100" s="53">
        <v>22.8</v>
      </c>
      <c r="E100" s="52">
        <v>1.3</v>
      </c>
      <c r="F100" s="81">
        <v>295422</v>
      </c>
      <c r="G100" s="78">
        <v>5057346</v>
      </c>
      <c r="H100" s="34">
        <v>472</v>
      </c>
      <c r="I100" s="32">
        <v>47.8</v>
      </c>
      <c r="J100" s="29">
        <v>0.9</v>
      </c>
      <c r="K100" s="79">
        <v>142684</v>
      </c>
      <c r="L100" s="78">
        <v>7480449</v>
      </c>
      <c r="M100" s="34">
        <v>327</v>
      </c>
      <c r="N100" s="86" t="s">
        <v>29</v>
      </c>
      <c r="O100" s="29">
        <v>7.3</v>
      </c>
      <c r="P100" s="79">
        <v>-33333</v>
      </c>
      <c r="Q100" s="79">
        <v>1216798</v>
      </c>
      <c r="R100" s="160">
        <v>698</v>
      </c>
      <c r="S100" s="53">
        <v>33.9</v>
      </c>
      <c r="T100" s="52">
        <v>1.5</v>
      </c>
      <c r="U100" s="79">
        <v>306239</v>
      </c>
      <c r="V100" s="78">
        <v>6794734</v>
      </c>
    </row>
    <row r="101" spans="1:22" s="27" customFormat="1" x14ac:dyDescent="0.15">
      <c r="A101" s="23">
        <v>2021</v>
      </c>
      <c r="B101" s="34">
        <v>1</v>
      </c>
      <c r="C101" s="44">
        <v>2188</v>
      </c>
      <c r="D101" s="53">
        <v>23.1</v>
      </c>
      <c r="E101" s="52">
        <v>1.3</v>
      </c>
      <c r="F101" s="81">
        <v>293207</v>
      </c>
      <c r="G101" s="78">
        <v>5068504</v>
      </c>
      <c r="H101" s="34">
        <v>472</v>
      </c>
      <c r="I101" s="32">
        <v>22.5</v>
      </c>
      <c r="J101" s="29">
        <v>0.9</v>
      </c>
      <c r="K101" s="79">
        <v>248208</v>
      </c>
      <c r="L101" s="78">
        <v>6344972</v>
      </c>
      <c r="M101" s="34">
        <v>342</v>
      </c>
      <c r="N101" s="86" t="s">
        <v>29</v>
      </c>
      <c r="O101" s="29">
        <v>7.8</v>
      </c>
      <c r="P101" s="79">
        <v>-38158</v>
      </c>
      <c r="Q101" s="79">
        <v>1184270</v>
      </c>
      <c r="R101" s="160">
        <v>700</v>
      </c>
      <c r="S101" s="53">
        <v>33.799999999999997</v>
      </c>
      <c r="T101" s="52">
        <v>1.5</v>
      </c>
      <c r="U101" s="79">
        <v>306993</v>
      </c>
      <c r="V101" s="78">
        <v>6798043</v>
      </c>
    </row>
    <row r="102" spans="1:22" s="27" customFormat="1" x14ac:dyDescent="0.15">
      <c r="A102" s="23">
        <v>2021</v>
      </c>
      <c r="B102" s="34">
        <v>2</v>
      </c>
      <c r="C102" s="44">
        <v>2190</v>
      </c>
      <c r="D102" s="53">
        <v>23.9</v>
      </c>
      <c r="E102" s="52">
        <v>1.4</v>
      </c>
      <c r="F102" s="81">
        <v>292230</v>
      </c>
      <c r="G102" s="78">
        <v>5069105</v>
      </c>
      <c r="H102" s="34">
        <v>471</v>
      </c>
      <c r="I102" s="32">
        <v>23</v>
      </c>
      <c r="J102" s="29">
        <v>0.9</v>
      </c>
      <c r="K102" s="79">
        <v>246895</v>
      </c>
      <c r="L102" s="78">
        <v>6331734</v>
      </c>
      <c r="M102" s="34">
        <v>339</v>
      </c>
      <c r="N102" s="86" t="s">
        <v>29</v>
      </c>
      <c r="O102" s="29">
        <v>7.8</v>
      </c>
      <c r="P102" s="79">
        <v>-41106</v>
      </c>
      <c r="Q102" s="79">
        <v>1176516</v>
      </c>
      <c r="R102" s="160">
        <v>696</v>
      </c>
      <c r="S102" s="53">
        <v>34.799999999999997</v>
      </c>
      <c r="T102" s="52">
        <v>1.6</v>
      </c>
      <c r="U102" s="79">
        <v>302612</v>
      </c>
      <c r="V102" s="78">
        <v>6779353</v>
      </c>
    </row>
    <row r="103" spans="1:22" s="27" customFormat="1" x14ac:dyDescent="0.15">
      <c r="A103" s="23">
        <v>2021</v>
      </c>
      <c r="B103" s="34">
        <v>3</v>
      </c>
      <c r="C103" s="44">
        <v>2182</v>
      </c>
      <c r="D103" s="53">
        <v>26.2</v>
      </c>
      <c r="E103" s="52">
        <v>1.4</v>
      </c>
      <c r="F103" s="81">
        <v>278545</v>
      </c>
      <c r="G103" s="78">
        <v>5053427</v>
      </c>
      <c r="H103" s="34">
        <v>471</v>
      </c>
      <c r="I103" s="32">
        <v>26</v>
      </c>
      <c r="J103" s="29">
        <v>0.9</v>
      </c>
      <c r="K103" s="79">
        <v>223227</v>
      </c>
      <c r="L103" s="78">
        <v>6282442</v>
      </c>
      <c r="M103" s="34">
        <v>341</v>
      </c>
      <c r="N103" s="86" t="s">
        <v>29</v>
      </c>
      <c r="O103" s="29">
        <v>6.9</v>
      </c>
      <c r="P103" s="79">
        <v>-42740</v>
      </c>
      <c r="Q103" s="79">
        <v>1284214</v>
      </c>
      <c r="R103" s="160">
        <v>694</v>
      </c>
      <c r="S103" s="53">
        <v>39.1</v>
      </c>
      <c r="T103" s="52">
        <v>1.6</v>
      </c>
      <c r="U103" s="79">
        <v>274742</v>
      </c>
      <c r="V103" s="78">
        <v>6779648</v>
      </c>
    </row>
    <row r="104" spans="1:22" s="27" customFormat="1" x14ac:dyDescent="0.15">
      <c r="A104" s="23">
        <v>2021</v>
      </c>
      <c r="B104" s="34">
        <v>4</v>
      </c>
      <c r="C104" s="44">
        <v>2183</v>
      </c>
      <c r="D104" s="53">
        <v>25.5</v>
      </c>
      <c r="E104" s="52">
        <v>1.4</v>
      </c>
      <c r="F104" s="81">
        <v>278392</v>
      </c>
      <c r="G104" s="78">
        <v>5054204</v>
      </c>
      <c r="H104" s="34">
        <v>471</v>
      </c>
      <c r="I104" s="32">
        <v>24.4</v>
      </c>
      <c r="J104" s="29">
        <v>0.9</v>
      </c>
      <c r="K104" s="79">
        <v>236624</v>
      </c>
      <c r="L104" s="78">
        <v>6306044</v>
      </c>
      <c r="M104" s="34">
        <v>351</v>
      </c>
      <c r="N104" s="86" t="s">
        <v>29</v>
      </c>
      <c r="O104" s="29">
        <v>7.2</v>
      </c>
      <c r="P104" s="79">
        <v>-42137</v>
      </c>
      <c r="Q104" s="79">
        <v>1295418</v>
      </c>
      <c r="R104" s="160">
        <v>694</v>
      </c>
      <c r="S104" s="53">
        <v>38.700000000000003</v>
      </c>
      <c r="T104" s="52">
        <v>1.6</v>
      </c>
      <c r="U104" s="79">
        <v>272204</v>
      </c>
      <c r="V104" s="78">
        <v>6765836</v>
      </c>
    </row>
    <row r="105" spans="1:22" s="27" customFormat="1" x14ac:dyDescent="0.15">
      <c r="A105" s="23">
        <v>2021</v>
      </c>
      <c r="B105" s="34">
        <v>5</v>
      </c>
      <c r="C105" s="44">
        <v>2186</v>
      </c>
      <c r="D105" s="53">
        <v>26.1</v>
      </c>
      <c r="E105" s="52">
        <v>1.4</v>
      </c>
      <c r="F105" s="81">
        <v>274764</v>
      </c>
      <c r="G105" s="78">
        <v>5062374</v>
      </c>
      <c r="H105" s="34">
        <v>473</v>
      </c>
      <c r="I105" s="32">
        <v>24.1</v>
      </c>
      <c r="J105" s="29">
        <v>0.9</v>
      </c>
      <c r="K105" s="79">
        <v>241382</v>
      </c>
      <c r="L105" s="78">
        <v>6351233</v>
      </c>
      <c r="M105" s="34">
        <v>353</v>
      </c>
      <c r="N105" s="86" t="s">
        <v>29</v>
      </c>
      <c r="O105" s="29">
        <v>7.2</v>
      </c>
      <c r="P105" s="79">
        <v>-54228</v>
      </c>
      <c r="Q105" s="79">
        <v>1281844</v>
      </c>
      <c r="R105" s="160">
        <v>695</v>
      </c>
      <c r="S105" s="53">
        <v>38</v>
      </c>
      <c r="T105" s="52">
        <v>1.5</v>
      </c>
      <c r="U105" s="79">
        <v>273774</v>
      </c>
      <c r="V105" s="78">
        <v>6771161</v>
      </c>
    </row>
    <row r="106" spans="1:22" s="27" customFormat="1" x14ac:dyDescent="0.15">
      <c r="A106" s="23">
        <v>2021</v>
      </c>
      <c r="B106" s="34">
        <v>6</v>
      </c>
      <c r="C106" s="44">
        <v>2181</v>
      </c>
      <c r="D106" s="53">
        <v>21.7</v>
      </c>
      <c r="E106" s="52">
        <v>1.3</v>
      </c>
      <c r="F106" s="81">
        <v>332378</v>
      </c>
      <c r="G106" s="78">
        <v>5504999</v>
      </c>
      <c r="H106" s="34">
        <v>471</v>
      </c>
      <c r="I106" s="32">
        <v>36.299999999999997</v>
      </c>
      <c r="J106" s="29">
        <v>0.9</v>
      </c>
      <c r="K106" s="79">
        <v>163883</v>
      </c>
      <c r="L106" s="78">
        <v>6536643</v>
      </c>
      <c r="M106" s="34">
        <v>351</v>
      </c>
      <c r="N106" s="86" t="s">
        <v>29</v>
      </c>
      <c r="O106" s="29">
        <v>6.8</v>
      </c>
      <c r="P106" s="79">
        <v>-41890</v>
      </c>
      <c r="Q106" s="79">
        <v>1355487</v>
      </c>
      <c r="R106" s="160">
        <v>695</v>
      </c>
      <c r="S106" s="53">
        <v>37.299999999999997</v>
      </c>
      <c r="T106" s="52">
        <v>1.5</v>
      </c>
      <c r="U106" s="79">
        <v>283649</v>
      </c>
      <c r="V106" s="78">
        <v>7017808</v>
      </c>
    </row>
    <row r="107" spans="1:22" s="27" customFormat="1" x14ac:dyDescent="0.15">
      <c r="A107" s="23">
        <v>2021</v>
      </c>
      <c r="B107" s="34">
        <v>7</v>
      </c>
      <c r="C107" s="44">
        <v>2181</v>
      </c>
      <c r="D107" s="53">
        <v>21.2</v>
      </c>
      <c r="E107" s="52">
        <v>1.3</v>
      </c>
      <c r="F107" s="81">
        <v>332429</v>
      </c>
      <c r="G107" s="78">
        <v>5505017</v>
      </c>
      <c r="H107" s="34">
        <v>469</v>
      </c>
      <c r="I107" s="32">
        <v>35.6</v>
      </c>
      <c r="J107" s="29">
        <v>0.9</v>
      </c>
      <c r="K107" s="79">
        <v>166255</v>
      </c>
      <c r="L107" s="78">
        <v>6524474</v>
      </c>
      <c r="M107" s="34">
        <v>368</v>
      </c>
      <c r="N107" s="86" t="s">
        <v>29</v>
      </c>
      <c r="O107" s="29">
        <v>6.3</v>
      </c>
      <c r="P107" s="79">
        <v>-38460</v>
      </c>
      <c r="Q107" s="79">
        <v>1390446</v>
      </c>
      <c r="R107" s="160">
        <v>692</v>
      </c>
      <c r="S107" s="53">
        <v>35.6</v>
      </c>
      <c r="T107" s="52">
        <v>1.5</v>
      </c>
      <c r="U107" s="79">
        <v>293501</v>
      </c>
      <c r="V107" s="78">
        <v>7002632</v>
      </c>
    </row>
    <row r="108" spans="1:22" s="27" customFormat="1" x14ac:dyDescent="0.15">
      <c r="A108" s="23">
        <v>2021</v>
      </c>
      <c r="B108" s="34">
        <v>8</v>
      </c>
      <c r="C108" s="44">
        <v>2180</v>
      </c>
      <c r="D108" s="53">
        <v>21.9</v>
      </c>
      <c r="E108" s="52">
        <v>1.3</v>
      </c>
      <c r="F108" s="81">
        <v>332733</v>
      </c>
      <c r="G108" s="78">
        <v>5506280</v>
      </c>
      <c r="H108" s="34">
        <v>468</v>
      </c>
      <c r="I108" s="32">
        <v>36.200000000000003</v>
      </c>
      <c r="J108" s="29">
        <v>0.9</v>
      </c>
      <c r="K108" s="79">
        <v>162724</v>
      </c>
      <c r="L108" s="78">
        <v>6499160</v>
      </c>
      <c r="M108" s="34">
        <v>375</v>
      </c>
      <c r="N108" s="86" t="s">
        <v>29</v>
      </c>
      <c r="O108" s="29">
        <v>6.6</v>
      </c>
      <c r="P108" s="79">
        <v>-36641</v>
      </c>
      <c r="Q108" s="79">
        <v>1397560</v>
      </c>
      <c r="R108" s="160">
        <v>691</v>
      </c>
      <c r="S108" s="53">
        <v>35.299999999999997</v>
      </c>
      <c r="T108" s="52">
        <v>1.5</v>
      </c>
      <c r="U108" s="79">
        <v>301396</v>
      </c>
      <c r="V108" s="78">
        <v>6998197</v>
      </c>
    </row>
    <row r="109" spans="1:22" s="27" customFormat="1" x14ac:dyDescent="0.15">
      <c r="A109" s="23">
        <v>2021</v>
      </c>
      <c r="B109" s="34">
        <v>9</v>
      </c>
      <c r="C109" s="44">
        <v>2164</v>
      </c>
      <c r="D109" s="53">
        <v>22.6</v>
      </c>
      <c r="E109" s="52">
        <v>1.4</v>
      </c>
      <c r="F109" s="81">
        <v>332664</v>
      </c>
      <c r="G109" s="78">
        <v>5491117</v>
      </c>
      <c r="H109" s="34">
        <v>466</v>
      </c>
      <c r="I109" s="32">
        <v>36.299999999999997</v>
      </c>
      <c r="J109" s="29">
        <v>0.9</v>
      </c>
      <c r="K109" s="79">
        <v>163753</v>
      </c>
      <c r="L109" s="78">
        <v>6481214</v>
      </c>
      <c r="M109" s="34">
        <v>376</v>
      </c>
      <c r="N109" s="86" t="s">
        <v>29</v>
      </c>
      <c r="O109" s="29">
        <v>6.4</v>
      </c>
      <c r="P109" s="79">
        <v>-12733</v>
      </c>
      <c r="Q109" s="79">
        <v>1437919</v>
      </c>
      <c r="R109" s="160">
        <v>690</v>
      </c>
      <c r="S109" s="53">
        <v>35.1</v>
      </c>
      <c r="T109" s="52">
        <v>1.5</v>
      </c>
      <c r="U109" s="79">
        <v>307132</v>
      </c>
      <c r="V109" s="78">
        <v>7010396</v>
      </c>
    </row>
    <row r="110" spans="1:22" s="27" customFormat="1" x14ac:dyDescent="0.15">
      <c r="A110" s="23">
        <v>2021</v>
      </c>
      <c r="B110" s="34">
        <v>10</v>
      </c>
      <c r="C110" s="44">
        <v>2166</v>
      </c>
      <c r="D110" s="53">
        <v>22.3</v>
      </c>
      <c r="E110" s="52">
        <v>1.4</v>
      </c>
      <c r="F110" s="81">
        <v>332811</v>
      </c>
      <c r="G110" s="78">
        <v>5491697</v>
      </c>
      <c r="H110" s="34">
        <v>465</v>
      </c>
      <c r="I110" s="32">
        <v>36.4</v>
      </c>
      <c r="J110" s="29">
        <v>0.9</v>
      </c>
      <c r="K110" s="79">
        <v>157584</v>
      </c>
      <c r="L110" s="78">
        <v>6406011</v>
      </c>
      <c r="M110" s="34">
        <v>387</v>
      </c>
      <c r="N110" s="86" t="s">
        <v>29</v>
      </c>
      <c r="O110" s="29">
        <v>6.4</v>
      </c>
      <c r="P110" s="79">
        <v>-12202</v>
      </c>
      <c r="Q110" s="79">
        <v>1479124</v>
      </c>
      <c r="R110" s="160">
        <v>690</v>
      </c>
      <c r="S110" s="53">
        <v>34.1</v>
      </c>
      <c r="T110" s="52">
        <v>1.5</v>
      </c>
      <c r="U110" s="79">
        <v>310314</v>
      </c>
      <c r="V110" s="78">
        <v>7017714</v>
      </c>
    </row>
    <row r="111" spans="1:22" s="27" customFormat="1" x14ac:dyDescent="0.15">
      <c r="A111" s="23">
        <v>2021</v>
      </c>
      <c r="B111" s="34">
        <v>11</v>
      </c>
      <c r="C111" s="44">
        <v>2167</v>
      </c>
      <c r="D111" s="53">
        <v>21.3</v>
      </c>
      <c r="E111" s="52">
        <v>1.3</v>
      </c>
      <c r="F111" s="81">
        <v>334807</v>
      </c>
      <c r="G111" s="78">
        <v>5495357</v>
      </c>
      <c r="H111" s="34">
        <v>466</v>
      </c>
      <c r="I111" s="32">
        <v>34.700000000000003</v>
      </c>
      <c r="J111" s="29">
        <v>0.9</v>
      </c>
      <c r="K111" s="79">
        <v>159659</v>
      </c>
      <c r="L111" s="78">
        <v>6409422</v>
      </c>
      <c r="M111" s="34">
        <v>388</v>
      </c>
      <c r="N111" s="86" t="s">
        <v>29</v>
      </c>
      <c r="O111" s="29">
        <v>5.9</v>
      </c>
      <c r="P111" s="79">
        <v>-12408</v>
      </c>
      <c r="Q111" s="79">
        <v>1470778</v>
      </c>
      <c r="R111" s="160">
        <v>689</v>
      </c>
      <c r="S111" s="53">
        <v>34.299999999999997</v>
      </c>
      <c r="T111" s="52">
        <v>1.5</v>
      </c>
      <c r="U111" s="79">
        <v>298167</v>
      </c>
      <c r="V111" s="78">
        <v>7006944</v>
      </c>
    </row>
    <row r="112" spans="1:22" s="27" customFormat="1" x14ac:dyDescent="0.15">
      <c r="A112" s="23">
        <v>2021</v>
      </c>
      <c r="B112" s="34">
        <v>12</v>
      </c>
      <c r="C112" s="44">
        <v>2165</v>
      </c>
      <c r="D112" s="53">
        <v>21.9</v>
      </c>
      <c r="E112" s="52">
        <v>1.3</v>
      </c>
      <c r="F112" s="81">
        <v>335203</v>
      </c>
      <c r="G112" s="78">
        <v>5492875</v>
      </c>
      <c r="H112" s="34">
        <v>467</v>
      </c>
      <c r="I112" s="32">
        <v>34.9</v>
      </c>
      <c r="J112" s="29">
        <v>0.9</v>
      </c>
      <c r="K112" s="79">
        <v>164304</v>
      </c>
      <c r="L112" s="78">
        <v>6423583</v>
      </c>
      <c r="M112" s="34">
        <v>395</v>
      </c>
      <c r="N112" s="86" t="s">
        <v>31</v>
      </c>
      <c r="O112" s="29">
        <v>5.4</v>
      </c>
      <c r="P112" s="79">
        <v>358</v>
      </c>
      <c r="Q112" s="79">
        <v>1505948</v>
      </c>
      <c r="R112" s="160">
        <v>688</v>
      </c>
      <c r="S112" s="53">
        <v>32.700000000000003</v>
      </c>
      <c r="T112" s="52">
        <v>1.4</v>
      </c>
      <c r="U112" s="79">
        <v>308290</v>
      </c>
      <c r="V112" s="78">
        <v>7038724</v>
      </c>
    </row>
    <row r="113" spans="1:22" s="27" customFormat="1" ht="14.25" customHeight="1" x14ac:dyDescent="0.15">
      <c r="A113" s="23">
        <v>2022</v>
      </c>
      <c r="B113" s="34">
        <v>1</v>
      </c>
      <c r="C113" s="44">
        <v>2163</v>
      </c>
      <c r="D113" s="53">
        <v>20.8</v>
      </c>
      <c r="E113" s="52">
        <v>1.3</v>
      </c>
      <c r="F113" s="81">
        <v>335476</v>
      </c>
      <c r="G113" s="78">
        <v>5491269</v>
      </c>
      <c r="H113" s="34">
        <v>470</v>
      </c>
      <c r="I113" s="32">
        <v>30.5</v>
      </c>
      <c r="J113" s="29">
        <v>0.8</v>
      </c>
      <c r="K113" s="79">
        <v>177691</v>
      </c>
      <c r="L113" s="78">
        <v>6408705</v>
      </c>
      <c r="M113" s="34">
        <v>418</v>
      </c>
      <c r="N113" s="86" t="s">
        <v>31</v>
      </c>
      <c r="O113" s="29">
        <v>4.3</v>
      </c>
      <c r="P113" s="79">
        <v>79</v>
      </c>
      <c r="Q113" s="79">
        <v>1534374</v>
      </c>
      <c r="R113" s="160">
        <v>690</v>
      </c>
      <c r="S113" s="53">
        <v>29.6</v>
      </c>
      <c r="T113" s="52">
        <v>1.3</v>
      </c>
      <c r="U113" s="79">
        <v>311024</v>
      </c>
      <c r="V113" s="78">
        <v>7054084</v>
      </c>
    </row>
    <row r="114" spans="1:22" s="27" customFormat="1" ht="14.25" customHeight="1" x14ac:dyDescent="0.15">
      <c r="A114" s="23">
        <v>2022</v>
      </c>
      <c r="B114" s="34">
        <v>2</v>
      </c>
      <c r="C114" s="44">
        <v>2161</v>
      </c>
      <c r="D114" s="53">
        <v>20.7</v>
      </c>
      <c r="E114" s="52">
        <v>1.3</v>
      </c>
      <c r="F114" s="81">
        <v>335801</v>
      </c>
      <c r="G114" s="78">
        <v>5492187</v>
      </c>
      <c r="H114" s="34">
        <v>468</v>
      </c>
      <c r="I114" s="32">
        <v>30.2</v>
      </c>
      <c r="J114" s="29">
        <v>0.8</v>
      </c>
      <c r="K114" s="79">
        <v>175794</v>
      </c>
      <c r="L114" s="78">
        <v>6306846</v>
      </c>
      <c r="M114" s="34">
        <v>418</v>
      </c>
      <c r="N114" s="86" t="s">
        <v>31</v>
      </c>
      <c r="O114" s="29">
        <v>4.0999999999999996</v>
      </c>
      <c r="P114" s="79">
        <v>1661</v>
      </c>
      <c r="Q114" s="79">
        <v>1536094</v>
      </c>
      <c r="R114" s="160">
        <v>687</v>
      </c>
      <c r="S114" s="53">
        <v>29.4</v>
      </c>
      <c r="T114" s="52">
        <v>1.3</v>
      </c>
      <c r="U114" s="79">
        <v>316376</v>
      </c>
      <c r="V114" s="78">
        <v>7050976</v>
      </c>
    </row>
    <row r="115" spans="1:22" s="27" customFormat="1" ht="14.25" customHeight="1" x14ac:dyDescent="0.15">
      <c r="A115" s="23">
        <v>2022</v>
      </c>
      <c r="B115" s="34">
        <v>3</v>
      </c>
      <c r="C115" s="44">
        <v>2159</v>
      </c>
      <c r="D115" s="53">
        <v>19.7</v>
      </c>
      <c r="E115" s="52">
        <v>1.3</v>
      </c>
      <c r="F115" s="81">
        <v>361954</v>
      </c>
      <c r="G115" s="78">
        <v>5554227</v>
      </c>
      <c r="H115" s="34">
        <v>468</v>
      </c>
      <c r="I115" s="32">
        <v>24.5</v>
      </c>
      <c r="J115" s="29">
        <v>0.8</v>
      </c>
      <c r="K115" s="79">
        <v>218657</v>
      </c>
      <c r="L115" s="78">
        <v>6359390</v>
      </c>
      <c r="M115" s="34">
        <v>421</v>
      </c>
      <c r="N115" s="86" t="s">
        <v>31</v>
      </c>
      <c r="O115" s="29">
        <v>4.5</v>
      </c>
      <c r="P115" s="79">
        <v>611</v>
      </c>
      <c r="Q115" s="79">
        <v>1532351</v>
      </c>
      <c r="R115" s="160">
        <v>684</v>
      </c>
      <c r="S115" s="53">
        <v>26</v>
      </c>
      <c r="T115" s="52">
        <v>1.3</v>
      </c>
      <c r="U115" s="79">
        <v>363713</v>
      </c>
      <c r="V115" s="78">
        <v>7100847</v>
      </c>
    </row>
    <row r="116" spans="1:22" s="54" customFormat="1" x14ac:dyDescent="0.15">
      <c r="A116" s="59"/>
      <c r="B116" s="59"/>
      <c r="C116" s="95"/>
      <c r="D116" s="52"/>
      <c r="E116" s="52"/>
      <c r="F116" s="50"/>
      <c r="G116" s="47"/>
      <c r="H116" s="59"/>
      <c r="I116" s="96"/>
      <c r="J116" s="52"/>
      <c r="M116" s="59"/>
      <c r="N116" s="96"/>
      <c r="O116" s="52"/>
    </row>
    <row r="117" spans="1:22" s="54" customFormat="1" x14ac:dyDescent="0.15">
      <c r="A117" s="59"/>
      <c r="B117" s="59"/>
      <c r="C117" s="95"/>
      <c r="D117" s="52"/>
      <c r="E117" s="52"/>
      <c r="F117" s="50"/>
      <c r="G117" s="47"/>
      <c r="H117" s="59"/>
      <c r="I117" s="96"/>
      <c r="J117" s="52"/>
      <c r="M117" s="59"/>
      <c r="N117" s="96"/>
      <c r="O117" s="52"/>
    </row>
    <row r="118" spans="1:22" s="54" customFormat="1" x14ac:dyDescent="0.15">
      <c r="A118" s="59"/>
      <c r="B118" s="59"/>
      <c r="C118" s="95"/>
      <c r="D118" s="52"/>
      <c r="E118" s="52"/>
      <c r="F118" s="50"/>
      <c r="G118" s="47"/>
      <c r="H118" s="59"/>
      <c r="I118" s="96"/>
      <c r="J118" s="52"/>
      <c r="M118" s="59"/>
      <c r="N118" s="96"/>
      <c r="O118" s="52"/>
    </row>
    <row r="119" spans="1:22" s="54" customFormat="1" x14ac:dyDescent="0.15">
      <c r="A119" s="59"/>
      <c r="B119" s="59"/>
      <c r="C119" s="95"/>
      <c r="D119" s="52"/>
      <c r="E119" s="52"/>
      <c r="F119" s="50"/>
      <c r="G119" s="47"/>
      <c r="H119" s="59"/>
      <c r="I119" s="96"/>
      <c r="J119" s="52"/>
      <c r="M119" s="59"/>
      <c r="N119" s="96"/>
      <c r="O119" s="52"/>
    </row>
    <row r="120" spans="1:22" s="54" customFormat="1" x14ac:dyDescent="0.15">
      <c r="A120" s="59"/>
      <c r="B120" s="59"/>
      <c r="C120" s="95"/>
      <c r="D120" s="52"/>
      <c r="E120" s="52"/>
      <c r="F120" s="50"/>
      <c r="G120" s="47"/>
      <c r="H120" s="59"/>
      <c r="I120" s="96"/>
      <c r="J120" s="52"/>
      <c r="M120" s="59"/>
      <c r="N120" s="96"/>
      <c r="O120" s="52"/>
    </row>
    <row r="121" spans="1:22" s="54" customFormat="1" x14ac:dyDescent="0.15">
      <c r="A121" s="59"/>
      <c r="B121" s="59"/>
      <c r="C121" s="95"/>
      <c r="D121" s="52"/>
      <c r="E121" s="52"/>
      <c r="F121" s="50"/>
      <c r="G121" s="47"/>
      <c r="H121" s="59"/>
      <c r="I121" s="96"/>
      <c r="J121" s="52"/>
      <c r="M121" s="59"/>
      <c r="N121" s="96"/>
      <c r="O121" s="52"/>
    </row>
    <row r="122" spans="1:22" s="54" customFormat="1" x14ac:dyDescent="0.15">
      <c r="A122" s="59"/>
      <c r="B122" s="59"/>
      <c r="C122" s="95"/>
      <c r="D122" s="52"/>
      <c r="E122" s="52"/>
      <c r="F122" s="50"/>
      <c r="G122" s="47"/>
      <c r="H122" s="59"/>
      <c r="I122" s="96"/>
      <c r="J122" s="52"/>
      <c r="M122" s="59"/>
      <c r="N122" s="96"/>
      <c r="O122" s="52"/>
    </row>
  </sheetData>
  <mergeCells count="6">
    <mergeCell ref="R2:V2"/>
    <mergeCell ref="A3:B3"/>
    <mergeCell ref="A2:B2"/>
    <mergeCell ref="C2:G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62" fitToHeight="0" orientation="landscape" r:id="rId1"/>
  <headerFooter alignWithMargins="0"/>
  <customProperties>
    <customPr name="layoutContext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142"/>
  <sheetViews>
    <sheetView zoomScale="90" zoomScaleNormal="90" workbookViewId="0"/>
  </sheetViews>
  <sheetFormatPr defaultRowHeight="13.5" x14ac:dyDescent="0.15"/>
  <cols>
    <col min="1" max="1" width="6.625" style="87" customWidth="1"/>
    <col min="2" max="2" width="4.625" style="56" customWidth="1"/>
    <col min="3" max="3" width="9.625" style="80" customWidth="1"/>
    <col min="4" max="5" width="7.625" style="36" customWidth="1"/>
    <col min="6" max="6" width="13.625" style="41" customWidth="1"/>
    <col min="7" max="7" width="13.625" style="37" customWidth="1"/>
    <col min="8" max="8" width="9.625" style="56" customWidth="1"/>
    <col min="9" max="9" width="7.625" style="70" customWidth="1"/>
    <col min="10" max="10" width="7.625" style="62" customWidth="1"/>
    <col min="11" max="11" width="13.625" style="69" customWidth="1"/>
    <col min="12" max="12" width="13.625" style="73" customWidth="1"/>
    <col min="13" max="13" width="9.625" style="56" customWidth="1"/>
    <col min="14" max="15" width="7.625" style="56" customWidth="1"/>
    <col min="16" max="17" width="13.625" style="56" customWidth="1"/>
    <col min="18" max="18" width="9.625" style="56" customWidth="1"/>
    <col min="19" max="20" width="7.625" style="56" customWidth="1"/>
    <col min="21" max="22" width="13.625" style="56" customWidth="1"/>
    <col min="23" max="16384" width="9" style="56"/>
  </cols>
  <sheetData>
    <row r="1" spans="1:22" ht="22.5" customHeight="1" x14ac:dyDescent="0.15">
      <c r="A1" s="144" t="s">
        <v>19</v>
      </c>
      <c r="B1" s="138"/>
    </row>
    <row r="2" spans="1:22" s="4" customFormat="1" x14ac:dyDescent="0.15">
      <c r="A2" s="201"/>
      <c r="B2" s="203"/>
      <c r="C2" s="197" t="s">
        <v>9</v>
      </c>
      <c r="D2" s="198"/>
      <c r="E2" s="198"/>
      <c r="F2" s="198"/>
      <c r="G2" s="199"/>
      <c r="H2" s="190" t="s">
        <v>10</v>
      </c>
      <c r="I2" s="191"/>
      <c r="J2" s="191"/>
      <c r="K2" s="191"/>
      <c r="L2" s="191"/>
      <c r="M2" s="190" t="s">
        <v>11</v>
      </c>
      <c r="N2" s="191"/>
      <c r="O2" s="191"/>
      <c r="P2" s="191"/>
      <c r="Q2" s="191"/>
      <c r="R2" s="204" t="s">
        <v>12</v>
      </c>
      <c r="S2" s="208"/>
      <c r="T2" s="208"/>
      <c r="U2" s="208"/>
      <c r="V2" s="209"/>
    </row>
    <row r="3" spans="1:22" s="111" customFormat="1" ht="64.5" customHeight="1" x14ac:dyDescent="0.15">
      <c r="A3" s="193" t="s">
        <v>16</v>
      </c>
      <c r="B3" s="194"/>
      <c r="C3" s="98" t="s">
        <v>14</v>
      </c>
      <c r="D3" s="99" t="s">
        <v>0</v>
      </c>
      <c r="E3" s="99" t="s">
        <v>1</v>
      </c>
      <c r="F3" s="108" t="s">
        <v>23</v>
      </c>
      <c r="G3" s="109" t="s">
        <v>17</v>
      </c>
      <c r="H3" s="98" t="s">
        <v>14</v>
      </c>
      <c r="I3" s="99" t="s">
        <v>0</v>
      </c>
      <c r="J3" s="99" t="s">
        <v>1</v>
      </c>
      <c r="K3" s="108" t="s">
        <v>23</v>
      </c>
      <c r="L3" s="109" t="s">
        <v>17</v>
      </c>
      <c r="M3" s="98" t="s">
        <v>14</v>
      </c>
      <c r="N3" s="99" t="s">
        <v>0</v>
      </c>
      <c r="O3" s="99" t="s">
        <v>1</v>
      </c>
      <c r="P3" s="108" t="s">
        <v>23</v>
      </c>
      <c r="Q3" s="124" t="s">
        <v>17</v>
      </c>
      <c r="R3" s="98" t="s">
        <v>14</v>
      </c>
      <c r="S3" s="123" t="s">
        <v>0</v>
      </c>
      <c r="T3" s="123" t="s">
        <v>1</v>
      </c>
      <c r="U3" s="108" t="s">
        <v>23</v>
      </c>
      <c r="V3" s="133" t="s">
        <v>17</v>
      </c>
    </row>
    <row r="4" spans="1:22" s="110" customFormat="1" ht="12" customHeight="1" x14ac:dyDescent="0.15">
      <c r="A4" s="145"/>
      <c r="B4" s="145"/>
      <c r="C4" s="146"/>
      <c r="D4" s="147" t="s">
        <v>13</v>
      </c>
      <c r="E4" s="147" t="s">
        <v>13</v>
      </c>
      <c r="F4" s="148" t="s">
        <v>25</v>
      </c>
      <c r="G4" s="149" t="s">
        <v>25</v>
      </c>
      <c r="H4" s="146"/>
      <c r="I4" s="147" t="s">
        <v>13</v>
      </c>
      <c r="J4" s="147" t="s">
        <v>13</v>
      </c>
      <c r="K4" s="148" t="s">
        <v>25</v>
      </c>
      <c r="L4" s="149" t="s">
        <v>25</v>
      </c>
      <c r="M4" s="146"/>
      <c r="N4" s="147" t="s">
        <v>13</v>
      </c>
      <c r="O4" s="147" t="s">
        <v>13</v>
      </c>
      <c r="P4" s="148" t="s">
        <v>25</v>
      </c>
      <c r="Q4" s="150" t="s">
        <v>25</v>
      </c>
      <c r="R4" s="146"/>
      <c r="S4" s="147" t="s">
        <v>13</v>
      </c>
      <c r="T4" s="147" t="s">
        <v>13</v>
      </c>
      <c r="U4" s="148" t="s">
        <v>25</v>
      </c>
      <c r="V4" s="149" t="s">
        <v>25</v>
      </c>
    </row>
    <row r="5" spans="1:22" s="26" customFormat="1" x14ac:dyDescent="0.15">
      <c r="A5" s="23">
        <v>2013</v>
      </c>
      <c r="B5" s="34">
        <v>1</v>
      </c>
      <c r="C5" s="44">
        <v>1549</v>
      </c>
      <c r="D5" s="53">
        <v>46.5</v>
      </c>
      <c r="E5" s="52">
        <v>1.4</v>
      </c>
      <c r="F5" s="79">
        <v>62855</v>
      </c>
      <c r="G5" s="78">
        <v>2058878</v>
      </c>
      <c r="H5" s="26">
        <v>394</v>
      </c>
      <c r="I5" s="32">
        <v>26.8</v>
      </c>
      <c r="J5" s="29">
        <v>0.8</v>
      </c>
      <c r="K5" s="79">
        <v>1250</v>
      </c>
      <c r="L5" s="78">
        <v>40540</v>
      </c>
      <c r="M5" s="59">
        <v>171</v>
      </c>
      <c r="N5" s="53" t="s">
        <v>2</v>
      </c>
      <c r="O5" s="52">
        <v>2.6</v>
      </c>
      <c r="P5" s="79">
        <v>-40</v>
      </c>
      <c r="Q5" s="79">
        <v>5396</v>
      </c>
      <c r="R5" s="115"/>
      <c r="S5" s="125"/>
      <c r="T5" s="125"/>
      <c r="U5" s="125"/>
      <c r="V5" s="126"/>
    </row>
    <row r="6" spans="1:22" s="26" customFormat="1" x14ac:dyDescent="0.15">
      <c r="A6" s="25">
        <v>2013</v>
      </c>
      <c r="B6" s="34">
        <v>2</v>
      </c>
      <c r="C6" s="44">
        <v>1550</v>
      </c>
      <c r="D6" s="53">
        <v>48.3</v>
      </c>
      <c r="E6" s="52">
        <v>1.5</v>
      </c>
      <c r="F6" s="79">
        <v>62739</v>
      </c>
      <c r="G6" s="78">
        <v>2058843</v>
      </c>
      <c r="H6" s="34">
        <v>392</v>
      </c>
      <c r="I6" s="32">
        <v>27.4</v>
      </c>
      <c r="J6" s="29">
        <v>0.8</v>
      </c>
      <c r="K6" s="79">
        <v>1243</v>
      </c>
      <c r="L6" s="78">
        <v>40427</v>
      </c>
      <c r="M6" s="26">
        <v>170</v>
      </c>
      <c r="N6" s="32" t="s">
        <v>2</v>
      </c>
      <c r="O6" s="29">
        <v>2.8</v>
      </c>
      <c r="P6" s="79">
        <v>-40</v>
      </c>
      <c r="Q6" s="79">
        <v>5394</v>
      </c>
      <c r="R6" s="115"/>
      <c r="S6" s="125"/>
      <c r="T6" s="125"/>
      <c r="U6" s="125"/>
      <c r="V6" s="126"/>
    </row>
    <row r="7" spans="1:22" s="26" customFormat="1" x14ac:dyDescent="0.15">
      <c r="A7" s="25">
        <v>2013</v>
      </c>
      <c r="B7" s="34">
        <v>3</v>
      </c>
      <c r="C7" s="44">
        <v>1567</v>
      </c>
      <c r="D7" s="53">
        <v>51.6</v>
      </c>
      <c r="E7" s="52">
        <v>1.6</v>
      </c>
      <c r="F7" s="79">
        <v>62356</v>
      </c>
      <c r="G7" s="78">
        <v>2055947</v>
      </c>
      <c r="H7" s="34">
        <v>384</v>
      </c>
      <c r="I7" s="32">
        <v>28.6</v>
      </c>
      <c r="J7" s="29">
        <v>0.9</v>
      </c>
      <c r="K7" s="79">
        <v>1230</v>
      </c>
      <c r="L7" s="78">
        <v>39371</v>
      </c>
      <c r="M7" s="26">
        <v>169</v>
      </c>
      <c r="N7" s="32" t="s">
        <v>2</v>
      </c>
      <c r="O7" s="29">
        <v>3.2</v>
      </c>
      <c r="P7" s="79">
        <v>-57</v>
      </c>
      <c r="Q7" s="79">
        <v>5376</v>
      </c>
      <c r="R7" s="115"/>
      <c r="S7" s="125"/>
      <c r="T7" s="125"/>
      <c r="U7" s="125"/>
      <c r="V7" s="126"/>
    </row>
    <row r="8" spans="1:22" s="26" customFormat="1" x14ac:dyDescent="0.15">
      <c r="A8" s="25">
        <v>2013</v>
      </c>
      <c r="B8" s="34">
        <v>4</v>
      </c>
      <c r="C8" s="44">
        <v>1561</v>
      </c>
      <c r="D8" s="53">
        <v>56.8</v>
      </c>
      <c r="E8" s="52">
        <v>1.8</v>
      </c>
      <c r="F8" s="79">
        <v>63756</v>
      </c>
      <c r="G8" s="78">
        <v>2057453</v>
      </c>
      <c r="H8" s="34">
        <v>387</v>
      </c>
      <c r="I8" s="32">
        <v>28.1</v>
      </c>
      <c r="J8" s="29">
        <v>1</v>
      </c>
      <c r="K8" s="79">
        <v>1369</v>
      </c>
      <c r="L8" s="78">
        <v>39355</v>
      </c>
      <c r="M8" s="26">
        <v>173</v>
      </c>
      <c r="N8" s="32" t="s">
        <v>3</v>
      </c>
      <c r="O8" s="29">
        <v>4.5</v>
      </c>
      <c r="P8" s="79">
        <v>-39</v>
      </c>
      <c r="Q8" s="79">
        <v>5420</v>
      </c>
      <c r="R8" s="115"/>
      <c r="S8" s="125"/>
      <c r="T8" s="125"/>
      <c r="U8" s="125"/>
      <c r="V8" s="126"/>
    </row>
    <row r="9" spans="1:22" s="26" customFormat="1" x14ac:dyDescent="0.15">
      <c r="A9" s="25">
        <v>2013</v>
      </c>
      <c r="B9" s="34">
        <v>5</v>
      </c>
      <c r="C9" s="44">
        <v>1559</v>
      </c>
      <c r="D9" s="53">
        <v>54.9</v>
      </c>
      <c r="E9" s="52">
        <v>1.7</v>
      </c>
      <c r="F9" s="79">
        <v>64358</v>
      </c>
      <c r="G9" s="78">
        <v>2059875</v>
      </c>
      <c r="H9" s="34">
        <v>387</v>
      </c>
      <c r="I9" s="32">
        <v>26.8</v>
      </c>
      <c r="J9" s="29">
        <v>1</v>
      </c>
      <c r="K9" s="79">
        <v>1420</v>
      </c>
      <c r="L9" s="78">
        <v>39357</v>
      </c>
      <c r="M9" s="26">
        <v>171</v>
      </c>
      <c r="N9" s="32" t="s">
        <v>3</v>
      </c>
      <c r="O9" s="29">
        <v>4.9000000000000004</v>
      </c>
      <c r="P9" s="79">
        <v>-26</v>
      </c>
      <c r="Q9" s="79">
        <v>5366</v>
      </c>
      <c r="R9" s="115"/>
      <c r="S9" s="125"/>
      <c r="T9" s="125"/>
      <c r="U9" s="125"/>
      <c r="V9" s="126"/>
    </row>
    <row r="10" spans="1:22" s="26" customFormat="1" x14ac:dyDescent="0.15">
      <c r="A10" s="25">
        <v>2013</v>
      </c>
      <c r="B10" s="34">
        <v>6</v>
      </c>
      <c r="C10" s="44">
        <v>1573</v>
      </c>
      <c r="D10" s="53">
        <v>47.2</v>
      </c>
      <c r="E10" s="52">
        <v>1.7</v>
      </c>
      <c r="F10" s="79">
        <v>75308</v>
      </c>
      <c r="G10" s="78">
        <v>2133777</v>
      </c>
      <c r="H10" s="34">
        <v>382</v>
      </c>
      <c r="I10" s="32">
        <v>21.1</v>
      </c>
      <c r="J10" s="29">
        <v>0.9</v>
      </c>
      <c r="K10" s="79">
        <v>1672</v>
      </c>
      <c r="L10" s="78">
        <v>40475</v>
      </c>
      <c r="M10" s="26">
        <v>172</v>
      </c>
      <c r="N10" s="32">
        <v>122.4</v>
      </c>
      <c r="O10" s="29">
        <v>3.6</v>
      </c>
      <c r="P10" s="79">
        <v>167</v>
      </c>
      <c r="Q10" s="79">
        <v>5706</v>
      </c>
      <c r="R10" s="115"/>
      <c r="S10" s="125"/>
      <c r="T10" s="125"/>
      <c r="U10" s="125"/>
      <c r="V10" s="126"/>
    </row>
    <row r="11" spans="1:22" s="26" customFormat="1" x14ac:dyDescent="0.15">
      <c r="A11" s="25">
        <v>2013</v>
      </c>
      <c r="B11" s="26">
        <v>7</v>
      </c>
      <c r="C11" s="44">
        <v>1575</v>
      </c>
      <c r="D11" s="53">
        <v>47.1</v>
      </c>
      <c r="E11" s="52">
        <v>1.7</v>
      </c>
      <c r="F11" s="79">
        <v>75400</v>
      </c>
      <c r="G11" s="78">
        <v>2134648</v>
      </c>
      <c r="H11" s="34">
        <v>381</v>
      </c>
      <c r="I11" s="32">
        <v>22.2</v>
      </c>
      <c r="J11" s="29">
        <v>0.9</v>
      </c>
      <c r="K11" s="79">
        <v>1650</v>
      </c>
      <c r="L11" s="78">
        <v>40038</v>
      </c>
      <c r="M11" s="34">
        <v>171</v>
      </c>
      <c r="N11" s="32">
        <v>157.69999999999999</v>
      </c>
      <c r="O11" s="29">
        <v>4.2</v>
      </c>
      <c r="P11" s="79">
        <v>151</v>
      </c>
      <c r="Q11" s="79">
        <v>5656</v>
      </c>
      <c r="R11" s="115"/>
      <c r="S11" s="125"/>
      <c r="T11" s="125"/>
      <c r="U11" s="125"/>
      <c r="V11" s="126"/>
    </row>
    <row r="12" spans="1:22" s="26" customFormat="1" x14ac:dyDescent="0.15">
      <c r="A12" s="25">
        <v>2013</v>
      </c>
      <c r="B12" s="26">
        <v>8</v>
      </c>
      <c r="C12" s="44">
        <v>1613</v>
      </c>
      <c r="D12" s="53">
        <v>45.7</v>
      </c>
      <c r="E12" s="52">
        <v>1.6</v>
      </c>
      <c r="F12" s="79">
        <v>76365</v>
      </c>
      <c r="G12" s="78">
        <v>2145442</v>
      </c>
      <c r="H12" s="34">
        <v>523</v>
      </c>
      <c r="I12" s="32">
        <v>22.8</v>
      </c>
      <c r="J12" s="29">
        <v>0.9</v>
      </c>
      <c r="K12" s="79">
        <v>2068</v>
      </c>
      <c r="L12" s="78">
        <v>52677</v>
      </c>
      <c r="M12" s="34">
        <v>173</v>
      </c>
      <c r="N12" s="32">
        <v>137.4</v>
      </c>
      <c r="O12" s="29">
        <v>3.7</v>
      </c>
      <c r="P12" s="79">
        <v>153</v>
      </c>
      <c r="Q12" s="79">
        <v>5680</v>
      </c>
      <c r="R12" s="115"/>
      <c r="S12" s="125"/>
      <c r="T12" s="125"/>
      <c r="U12" s="125"/>
      <c r="V12" s="126"/>
    </row>
    <row r="13" spans="1:22" s="26" customFormat="1" x14ac:dyDescent="0.15">
      <c r="A13" s="25">
        <v>2013</v>
      </c>
      <c r="B13" s="26">
        <v>9</v>
      </c>
      <c r="C13" s="44">
        <v>1609</v>
      </c>
      <c r="D13" s="53">
        <v>49.6</v>
      </c>
      <c r="E13" s="52">
        <v>1.8</v>
      </c>
      <c r="F13" s="79">
        <v>75864</v>
      </c>
      <c r="G13" s="78">
        <v>2141465</v>
      </c>
      <c r="H13" s="34">
        <v>519</v>
      </c>
      <c r="I13" s="32">
        <v>25</v>
      </c>
      <c r="J13" s="29">
        <v>1</v>
      </c>
      <c r="K13" s="79">
        <v>2047</v>
      </c>
      <c r="L13" s="78">
        <v>52216</v>
      </c>
      <c r="M13" s="34">
        <v>170</v>
      </c>
      <c r="N13" s="32">
        <v>189.6</v>
      </c>
      <c r="O13" s="29">
        <v>4.8</v>
      </c>
      <c r="P13" s="79">
        <v>144</v>
      </c>
      <c r="Q13" s="79">
        <v>5631</v>
      </c>
      <c r="R13" s="115"/>
      <c r="S13" s="125"/>
      <c r="T13" s="125"/>
      <c r="U13" s="125"/>
      <c r="V13" s="126"/>
    </row>
    <row r="14" spans="1:22" s="26" customFormat="1" x14ac:dyDescent="0.15">
      <c r="A14" s="25">
        <v>2013</v>
      </c>
      <c r="B14" s="26">
        <v>10</v>
      </c>
      <c r="C14" s="44">
        <v>1615</v>
      </c>
      <c r="D14" s="53">
        <v>49.8</v>
      </c>
      <c r="E14" s="52">
        <v>1.8</v>
      </c>
      <c r="F14" s="79">
        <v>75788</v>
      </c>
      <c r="G14" s="78">
        <v>2141036</v>
      </c>
      <c r="H14" s="34">
        <v>514</v>
      </c>
      <c r="I14" s="32">
        <v>26.2</v>
      </c>
      <c r="J14" s="29">
        <v>1</v>
      </c>
      <c r="K14" s="79">
        <v>1904</v>
      </c>
      <c r="L14" s="78">
        <v>50944</v>
      </c>
      <c r="M14" s="34">
        <v>168</v>
      </c>
      <c r="N14" s="32">
        <v>136.69999999999999</v>
      </c>
      <c r="O14" s="29">
        <v>4.8</v>
      </c>
      <c r="P14" s="79">
        <v>195</v>
      </c>
      <c r="Q14" s="79">
        <v>5608</v>
      </c>
      <c r="R14" s="115"/>
      <c r="S14" s="125"/>
      <c r="T14" s="125"/>
      <c r="U14" s="125"/>
      <c r="V14" s="126"/>
    </row>
    <row r="15" spans="1:22" s="26" customFormat="1" x14ac:dyDescent="0.15">
      <c r="A15" s="25">
        <v>2013</v>
      </c>
      <c r="B15" s="26">
        <v>11</v>
      </c>
      <c r="C15" s="44">
        <v>1619</v>
      </c>
      <c r="D15" s="53">
        <v>52.1</v>
      </c>
      <c r="E15" s="52">
        <v>1.9</v>
      </c>
      <c r="F15" s="79">
        <v>76334</v>
      </c>
      <c r="G15" s="78">
        <v>2142940</v>
      </c>
      <c r="H15" s="34">
        <v>513</v>
      </c>
      <c r="I15" s="32">
        <v>26.1</v>
      </c>
      <c r="J15" s="29">
        <v>1</v>
      </c>
      <c r="K15" s="79">
        <v>1934</v>
      </c>
      <c r="L15" s="78">
        <v>50565</v>
      </c>
      <c r="M15" s="34">
        <v>168</v>
      </c>
      <c r="N15" s="32">
        <v>193.8</v>
      </c>
      <c r="O15" s="29">
        <v>5.7</v>
      </c>
      <c r="P15" s="79">
        <v>150</v>
      </c>
      <c r="Q15" s="79">
        <v>5118</v>
      </c>
      <c r="R15" s="115"/>
      <c r="S15" s="125"/>
      <c r="T15" s="125"/>
      <c r="U15" s="125"/>
      <c r="V15" s="126"/>
    </row>
    <row r="16" spans="1:22" s="26" customFormat="1" x14ac:dyDescent="0.15">
      <c r="A16" s="25">
        <v>2013</v>
      </c>
      <c r="B16" s="34">
        <v>12</v>
      </c>
      <c r="C16" s="44">
        <v>1630</v>
      </c>
      <c r="D16" s="53">
        <v>53.5</v>
      </c>
      <c r="E16" s="52">
        <v>1.9</v>
      </c>
      <c r="F16" s="79">
        <v>76914</v>
      </c>
      <c r="G16" s="78">
        <v>2146951</v>
      </c>
      <c r="H16" s="34">
        <v>511</v>
      </c>
      <c r="I16" s="32">
        <v>25.9</v>
      </c>
      <c r="J16" s="29">
        <v>1</v>
      </c>
      <c r="K16" s="79">
        <v>1984</v>
      </c>
      <c r="L16" s="78">
        <v>50355</v>
      </c>
      <c r="M16" s="34">
        <v>166</v>
      </c>
      <c r="N16" s="32">
        <v>102.9</v>
      </c>
      <c r="O16" s="29">
        <v>5.9</v>
      </c>
      <c r="P16" s="79">
        <v>307</v>
      </c>
      <c r="Q16" s="79">
        <v>5323</v>
      </c>
      <c r="R16" s="115"/>
      <c r="S16" s="125"/>
      <c r="T16" s="125"/>
      <c r="U16" s="125"/>
      <c r="V16" s="126"/>
    </row>
    <row r="17" spans="1:22" x14ac:dyDescent="0.15">
      <c r="A17" s="25">
        <v>2014</v>
      </c>
      <c r="B17" s="4">
        <v>1</v>
      </c>
      <c r="C17" s="39">
        <v>1635</v>
      </c>
      <c r="D17" s="36">
        <v>50.3</v>
      </c>
      <c r="E17" s="36">
        <v>1.8</v>
      </c>
      <c r="F17" s="81">
        <v>76971</v>
      </c>
      <c r="G17" s="97">
        <v>2148832</v>
      </c>
      <c r="H17" s="67">
        <v>511</v>
      </c>
      <c r="I17" s="70">
        <v>26.3</v>
      </c>
      <c r="J17" s="62">
        <v>1</v>
      </c>
      <c r="K17" s="79">
        <v>2012</v>
      </c>
      <c r="L17" s="78">
        <v>50497</v>
      </c>
      <c r="M17" s="67">
        <v>176</v>
      </c>
      <c r="N17" s="32">
        <v>103.1</v>
      </c>
      <c r="O17" s="29">
        <v>6.2</v>
      </c>
      <c r="P17" s="79">
        <v>326</v>
      </c>
      <c r="Q17" s="79">
        <v>5396</v>
      </c>
      <c r="R17" s="75"/>
      <c r="S17" s="57"/>
      <c r="T17" s="57"/>
      <c r="U17" s="57"/>
      <c r="V17" s="58"/>
    </row>
    <row r="18" spans="1:22" s="80" customFormat="1" x14ac:dyDescent="0.15">
      <c r="A18" s="25">
        <v>2014</v>
      </c>
      <c r="B18" s="4">
        <v>2</v>
      </c>
      <c r="C18" s="39">
        <v>1637</v>
      </c>
      <c r="D18" s="36">
        <v>49.9</v>
      </c>
      <c r="E18" s="36">
        <v>1.8</v>
      </c>
      <c r="F18" s="81">
        <v>77204</v>
      </c>
      <c r="G18" s="97">
        <v>2149504</v>
      </c>
      <c r="H18" s="67">
        <v>513</v>
      </c>
      <c r="I18" s="70">
        <v>26.1</v>
      </c>
      <c r="J18" s="62">
        <v>1</v>
      </c>
      <c r="K18" s="79">
        <v>2001</v>
      </c>
      <c r="L18" s="78">
        <v>50783</v>
      </c>
      <c r="M18" s="67">
        <v>177</v>
      </c>
      <c r="N18" s="32">
        <v>89.4</v>
      </c>
      <c r="O18" s="29">
        <v>5.4</v>
      </c>
      <c r="P18" s="79">
        <v>327</v>
      </c>
      <c r="Q18" s="79">
        <v>5419</v>
      </c>
      <c r="R18" s="136"/>
      <c r="S18" s="122"/>
      <c r="T18" s="122"/>
      <c r="U18" s="122"/>
      <c r="V18" s="137"/>
    </row>
    <row r="19" spans="1:22" s="80" customFormat="1" x14ac:dyDescent="0.15">
      <c r="A19" s="25">
        <v>2014</v>
      </c>
      <c r="B19" s="4">
        <v>3</v>
      </c>
      <c r="C19" s="39">
        <v>1646</v>
      </c>
      <c r="D19" s="36">
        <v>48.4</v>
      </c>
      <c r="E19" s="36">
        <v>1.8</v>
      </c>
      <c r="F19" s="81">
        <v>79360</v>
      </c>
      <c r="G19" s="97">
        <v>2161252</v>
      </c>
      <c r="H19" s="67">
        <v>504</v>
      </c>
      <c r="I19" s="70">
        <v>25.4</v>
      </c>
      <c r="J19" s="62">
        <v>1</v>
      </c>
      <c r="K19" s="79">
        <v>1977</v>
      </c>
      <c r="L19" s="78">
        <v>50258</v>
      </c>
      <c r="M19" s="67">
        <v>173</v>
      </c>
      <c r="N19" s="32">
        <v>76.5</v>
      </c>
      <c r="O19" s="29">
        <v>4.5999999999999996</v>
      </c>
      <c r="P19" s="79">
        <v>336</v>
      </c>
      <c r="Q19" s="79">
        <v>5599</v>
      </c>
      <c r="R19" s="136"/>
      <c r="S19" s="122"/>
      <c r="T19" s="122"/>
      <c r="U19" s="122"/>
      <c r="V19" s="137"/>
    </row>
    <row r="20" spans="1:22" s="80" customFormat="1" x14ac:dyDescent="0.15">
      <c r="A20" s="25">
        <v>2014</v>
      </c>
      <c r="B20" s="4">
        <v>4</v>
      </c>
      <c r="C20" s="39">
        <v>1652</v>
      </c>
      <c r="D20" s="36">
        <v>46.5</v>
      </c>
      <c r="E20" s="36">
        <v>1.7</v>
      </c>
      <c r="F20" s="81">
        <v>79887</v>
      </c>
      <c r="G20" s="97">
        <v>2163688</v>
      </c>
      <c r="H20" s="67">
        <v>503</v>
      </c>
      <c r="I20" s="70">
        <v>25.7</v>
      </c>
      <c r="J20" s="62">
        <v>1</v>
      </c>
      <c r="K20" s="79">
        <v>1906</v>
      </c>
      <c r="L20" s="78">
        <v>50077</v>
      </c>
      <c r="M20" s="67">
        <v>175</v>
      </c>
      <c r="N20" s="32">
        <v>98.4</v>
      </c>
      <c r="O20" s="29">
        <v>4.0999999999999996</v>
      </c>
      <c r="P20" s="79">
        <v>226</v>
      </c>
      <c r="Q20" s="79">
        <v>5483</v>
      </c>
      <c r="R20" s="136"/>
      <c r="S20" s="122"/>
      <c r="T20" s="122"/>
      <c r="U20" s="122"/>
      <c r="V20" s="137"/>
    </row>
    <row r="21" spans="1:22" s="80" customFormat="1" x14ac:dyDescent="0.15">
      <c r="A21" s="25">
        <v>2014</v>
      </c>
      <c r="B21" s="4">
        <v>5</v>
      </c>
      <c r="C21" s="39">
        <v>1654</v>
      </c>
      <c r="D21" s="36">
        <v>48.1</v>
      </c>
      <c r="E21" s="36">
        <v>1.8</v>
      </c>
      <c r="F21" s="81">
        <v>79790</v>
      </c>
      <c r="G21" s="97">
        <v>2168205</v>
      </c>
      <c r="H21" s="67">
        <v>502</v>
      </c>
      <c r="I21" s="70">
        <v>26.1</v>
      </c>
      <c r="J21" s="62">
        <v>1</v>
      </c>
      <c r="K21" s="79">
        <v>1895</v>
      </c>
      <c r="L21" s="78">
        <v>50027</v>
      </c>
      <c r="M21" s="67">
        <v>175</v>
      </c>
      <c r="N21" s="32">
        <v>107</v>
      </c>
      <c r="O21" s="29">
        <v>4.5</v>
      </c>
      <c r="P21" s="79">
        <v>233</v>
      </c>
      <c r="Q21" s="79">
        <v>5509</v>
      </c>
      <c r="R21" s="136"/>
      <c r="S21" s="122"/>
      <c r="T21" s="122"/>
      <c r="U21" s="122"/>
      <c r="V21" s="137"/>
    </row>
    <row r="22" spans="1:22" s="80" customFormat="1" x14ac:dyDescent="0.15">
      <c r="A22" s="25">
        <v>2014</v>
      </c>
      <c r="B22" s="4">
        <v>6</v>
      </c>
      <c r="C22" s="39">
        <v>1664</v>
      </c>
      <c r="D22" s="36">
        <v>23.9</v>
      </c>
      <c r="E22" s="36">
        <v>1.8</v>
      </c>
      <c r="F22" s="81">
        <v>170274</v>
      </c>
      <c r="G22" s="97">
        <v>2295627</v>
      </c>
      <c r="H22" s="67">
        <v>495</v>
      </c>
      <c r="I22" s="70">
        <v>20.6</v>
      </c>
      <c r="J22" s="62">
        <v>1</v>
      </c>
      <c r="K22" s="79">
        <v>2508</v>
      </c>
      <c r="L22" s="78">
        <v>52024</v>
      </c>
      <c r="M22" s="67">
        <v>170</v>
      </c>
      <c r="N22" s="32">
        <v>195.4</v>
      </c>
      <c r="O22" s="29">
        <v>4.8</v>
      </c>
      <c r="P22" s="79">
        <v>145</v>
      </c>
      <c r="Q22" s="79">
        <v>5979</v>
      </c>
      <c r="R22" s="136"/>
      <c r="S22" s="122"/>
      <c r="T22" s="122"/>
      <c r="U22" s="122"/>
      <c r="V22" s="137"/>
    </row>
    <row r="23" spans="1:22" s="80" customFormat="1" x14ac:dyDescent="0.15">
      <c r="A23" s="25">
        <v>2014</v>
      </c>
      <c r="B23" s="4">
        <v>7</v>
      </c>
      <c r="C23" s="39">
        <v>1667</v>
      </c>
      <c r="D23" s="36">
        <v>24.4</v>
      </c>
      <c r="E23" s="36">
        <v>1.8</v>
      </c>
      <c r="F23" s="81">
        <v>170284</v>
      </c>
      <c r="G23" s="97">
        <v>2295999</v>
      </c>
      <c r="H23" s="67">
        <v>494</v>
      </c>
      <c r="I23" s="70">
        <v>21.4</v>
      </c>
      <c r="J23" s="62">
        <v>1</v>
      </c>
      <c r="K23" s="79">
        <v>2513</v>
      </c>
      <c r="L23" s="78">
        <v>51832</v>
      </c>
      <c r="M23" s="67">
        <v>174</v>
      </c>
      <c r="N23" s="32">
        <v>196.7</v>
      </c>
      <c r="O23" s="29">
        <v>5.5</v>
      </c>
      <c r="P23" s="79">
        <v>169</v>
      </c>
      <c r="Q23" s="79">
        <v>6040</v>
      </c>
      <c r="R23" s="136"/>
      <c r="S23" s="122"/>
      <c r="T23" s="122"/>
      <c r="U23" s="122"/>
      <c r="V23" s="137"/>
    </row>
    <row r="24" spans="1:22" s="80" customFormat="1" x14ac:dyDescent="0.15">
      <c r="A24" s="25">
        <v>2014</v>
      </c>
      <c r="B24" s="4">
        <v>8</v>
      </c>
      <c r="C24" s="39">
        <v>1665</v>
      </c>
      <c r="D24" s="36">
        <v>24.2</v>
      </c>
      <c r="E24" s="36">
        <v>1.8</v>
      </c>
      <c r="F24" s="81">
        <v>170224</v>
      </c>
      <c r="G24" s="97">
        <v>2295789</v>
      </c>
      <c r="H24" s="67">
        <v>502</v>
      </c>
      <c r="I24" s="70">
        <v>22.4</v>
      </c>
      <c r="J24" s="62">
        <v>1.1000000000000001</v>
      </c>
      <c r="K24" s="79">
        <v>2528</v>
      </c>
      <c r="L24" s="78">
        <v>52168</v>
      </c>
      <c r="M24" s="67">
        <v>169</v>
      </c>
      <c r="N24" s="32">
        <v>197</v>
      </c>
      <c r="O24" s="29">
        <v>5.7</v>
      </c>
      <c r="P24" s="79">
        <v>169</v>
      </c>
      <c r="Q24" s="79">
        <v>5861</v>
      </c>
      <c r="R24" s="136"/>
      <c r="S24" s="122"/>
      <c r="T24" s="122"/>
      <c r="U24" s="122"/>
      <c r="V24" s="137"/>
    </row>
    <row r="25" spans="1:22" s="80" customFormat="1" ht="12.75" customHeight="1" x14ac:dyDescent="0.15">
      <c r="A25" s="25">
        <v>2014</v>
      </c>
      <c r="B25" s="4">
        <v>9</v>
      </c>
      <c r="C25" s="39">
        <v>1674</v>
      </c>
      <c r="D25" s="36">
        <v>25.1</v>
      </c>
      <c r="E25" s="36">
        <v>1.9</v>
      </c>
      <c r="F25" s="81">
        <v>170305</v>
      </c>
      <c r="G25" s="97">
        <v>2292558</v>
      </c>
      <c r="H25" s="67">
        <v>493</v>
      </c>
      <c r="I25" s="70">
        <v>23.1</v>
      </c>
      <c r="J25" s="62">
        <v>1.1000000000000001</v>
      </c>
      <c r="K25" s="79">
        <v>2434</v>
      </c>
      <c r="L25" s="78">
        <v>51260</v>
      </c>
      <c r="M25" s="67">
        <v>168</v>
      </c>
      <c r="N25" s="86" t="s">
        <v>5</v>
      </c>
      <c r="O25" s="29">
        <v>5.4</v>
      </c>
      <c r="P25" s="79">
        <v>9</v>
      </c>
      <c r="Q25" s="79">
        <v>5500</v>
      </c>
      <c r="R25" s="136"/>
      <c r="S25" s="122"/>
      <c r="T25" s="122"/>
      <c r="U25" s="122"/>
      <c r="V25" s="137"/>
    </row>
    <row r="26" spans="1:22" s="80" customFormat="1" x14ac:dyDescent="0.15">
      <c r="A26" s="25">
        <v>2014</v>
      </c>
      <c r="B26" s="4">
        <v>10</v>
      </c>
      <c r="C26" s="39">
        <v>1673</v>
      </c>
      <c r="D26" s="36">
        <v>25.3</v>
      </c>
      <c r="E26" s="36">
        <v>1.9</v>
      </c>
      <c r="F26" s="81">
        <v>170361</v>
      </c>
      <c r="G26" s="97">
        <v>2293122</v>
      </c>
      <c r="H26" s="67">
        <v>490</v>
      </c>
      <c r="I26" s="70">
        <v>22.9</v>
      </c>
      <c r="J26" s="62">
        <v>1.1000000000000001</v>
      </c>
      <c r="K26" s="79">
        <v>2386</v>
      </c>
      <c r="L26" s="78">
        <v>50550</v>
      </c>
      <c r="M26" s="67">
        <v>173</v>
      </c>
      <c r="N26" s="32" t="s">
        <v>4</v>
      </c>
      <c r="O26" s="29">
        <v>5.3</v>
      </c>
      <c r="P26" s="79">
        <v>-4</v>
      </c>
      <c r="Q26" s="79">
        <v>5567</v>
      </c>
      <c r="R26" s="136"/>
      <c r="S26" s="122"/>
      <c r="T26" s="122"/>
      <c r="U26" s="122"/>
      <c r="V26" s="137"/>
    </row>
    <row r="27" spans="1:22" s="80" customFormat="1" x14ac:dyDescent="0.15">
      <c r="A27" s="25">
        <v>2014</v>
      </c>
      <c r="B27" s="4">
        <v>11</v>
      </c>
      <c r="C27" s="39">
        <v>1679</v>
      </c>
      <c r="D27" s="36">
        <v>26.9</v>
      </c>
      <c r="E27" s="36">
        <v>2</v>
      </c>
      <c r="F27" s="81">
        <v>170423</v>
      </c>
      <c r="G27" s="97">
        <v>2298346</v>
      </c>
      <c r="H27" s="67">
        <v>495</v>
      </c>
      <c r="I27" s="70">
        <v>24.3</v>
      </c>
      <c r="J27" s="62">
        <v>1.1000000000000001</v>
      </c>
      <c r="K27" s="79">
        <v>2391</v>
      </c>
      <c r="L27" s="78">
        <v>50737</v>
      </c>
      <c r="M27" s="67">
        <v>175</v>
      </c>
      <c r="N27" s="32">
        <v>767.3</v>
      </c>
      <c r="O27" s="29">
        <v>5.7</v>
      </c>
      <c r="P27" s="79">
        <v>41</v>
      </c>
      <c r="Q27" s="79">
        <v>5580</v>
      </c>
      <c r="R27" s="136"/>
      <c r="S27" s="122"/>
      <c r="T27" s="122"/>
      <c r="U27" s="122"/>
      <c r="V27" s="137"/>
    </row>
    <row r="28" spans="1:22" s="80" customFormat="1" x14ac:dyDescent="0.15">
      <c r="A28" s="25">
        <v>2014</v>
      </c>
      <c r="B28" s="4">
        <v>12</v>
      </c>
      <c r="C28" s="39">
        <v>1690</v>
      </c>
      <c r="D28" s="36">
        <v>26.8</v>
      </c>
      <c r="E28" s="36">
        <v>2</v>
      </c>
      <c r="F28" s="81">
        <v>170837</v>
      </c>
      <c r="G28" s="97">
        <v>2299671</v>
      </c>
      <c r="H28" s="67">
        <v>489</v>
      </c>
      <c r="I28" s="70">
        <v>24.6</v>
      </c>
      <c r="J28" s="62">
        <v>1.2</v>
      </c>
      <c r="K28" s="79">
        <v>2326</v>
      </c>
      <c r="L28" s="78">
        <v>49024</v>
      </c>
      <c r="M28" s="67">
        <v>173</v>
      </c>
      <c r="N28" s="83" t="s">
        <v>6</v>
      </c>
      <c r="O28" s="29">
        <v>5.2</v>
      </c>
      <c r="P28" s="79">
        <v>14</v>
      </c>
      <c r="Q28" s="79">
        <v>5806</v>
      </c>
      <c r="R28" s="136"/>
      <c r="S28" s="122"/>
      <c r="T28" s="122"/>
      <c r="U28" s="122"/>
      <c r="V28" s="137"/>
    </row>
    <row r="29" spans="1:22" s="80" customFormat="1" x14ac:dyDescent="0.15">
      <c r="A29" s="25">
        <v>2015</v>
      </c>
      <c r="B29" s="4">
        <v>1</v>
      </c>
      <c r="C29" s="39">
        <v>1695</v>
      </c>
      <c r="D29" s="36">
        <v>27</v>
      </c>
      <c r="E29" s="36">
        <v>2</v>
      </c>
      <c r="F29" s="81">
        <v>170996</v>
      </c>
      <c r="G29" s="97">
        <v>2300166</v>
      </c>
      <c r="H29" s="67">
        <v>496</v>
      </c>
      <c r="I29" s="70">
        <v>25.2</v>
      </c>
      <c r="J29" s="62">
        <v>1.2</v>
      </c>
      <c r="K29" s="79">
        <v>2318</v>
      </c>
      <c r="L29" s="78">
        <v>49172</v>
      </c>
      <c r="M29" s="67">
        <v>188</v>
      </c>
      <c r="N29" s="32">
        <v>679.5</v>
      </c>
      <c r="O29" s="29">
        <v>5.3</v>
      </c>
      <c r="P29" s="79">
        <v>45</v>
      </c>
      <c r="Q29" s="79">
        <v>5885</v>
      </c>
      <c r="R29" s="136"/>
      <c r="S29" s="122"/>
      <c r="T29" s="122"/>
      <c r="U29" s="122"/>
      <c r="V29" s="137"/>
    </row>
    <row r="30" spans="1:22" s="80" customFormat="1" x14ac:dyDescent="0.15">
      <c r="A30" s="25">
        <v>2015</v>
      </c>
      <c r="B30" s="4">
        <v>2</v>
      </c>
      <c r="C30" s="39">
        <v>1691</v>
      </c>
      <c r="D30" s="36">
        <v>29</v>
      </c>
      <c r="E30" s="36">
        <v>2.2000000000000002</v>
      </c>
      <c r="F30" s="81">
        <v>170977</v>
      </c>
      <c r="G30" s="97">
        <v>2298885</v>
      </c>
      <c r="H30" s="67">
        <v>505</v>
      </c>
      <c r="I30" s="70">
        <v>25.6</v>
      </c>
      <c r="J30" s="62">
        <v>1.2</v>
      </c>
      <c r="K30" s="79">
        <v>2336</v>
      </c>
      <c r="L30" s="78">
        <v>49404</v>
      </c>
      <c r="M30" s="67">
        <v>181</v>
      </c>
      <c r="N30" s="32">
        <v>990.8</v>
      </c>
      <c r="O30" s="29">
        <v>5.4</v>
      </c>
      <c r="P30" s="79">
        <v>31</v>
      </c>
      <c r="Q30" s="79">
        <v>5707</v>
      </c>
      <c r="R30" s="136"/>
      <c r="S30" s="122"/>
      <c r="T30" s="122"/>
      <c r="U30" s="122"/>
      <c r="V30" s="137"/>
    </row>
    <row r="31" spans="1:22" s="80" customFormat="1" x14ac:dyDescent="0.15">
      <c r="A31" s="25">
        <v>2015</v>
      </c>
      <c r="B31" s="4">
        <v>3</v>
      </c>
      <c r="C31" s="39">
        <v>1704</v>
      </c>
      <c r="D31" s="36">
        <v>29</v>
      </c>
      <c r="E31" s="36">
        <v>2.2000000000000002</v>
      </c>
      <c r="F31" s="81">
        <v>172244</v>
      </c>
      <c r="G31" s="97">
        <v>2299504</v>
      </c>
      <c r="H31" s="67">
        <v>493</v>
      </c>
      <c r="I31" s="70">
        <v>26.7</v>
      </c>
      <c r="J31" s="62">
        <v>1.2</v>
      </c>
      <c r="K31" s="79">
        <v>2194</v>
      </c>
      <c r="L31" s="78">
        <v>47777</v>
      </c>
      <c r="M31" s="67">
        <v>188</v>
      </c>
      <c r="N31" s="83" t="s">
        <v>4</v>
      </c>
      <c r="O31" s="29">
        <v>5.3</v>
      </c>
      <c r="P31" s="79">
        <v>-8</v>
      </c>
      <c r="Q31" s="79">
        <v>6118</v>
      </c>
      <c r="R31" s="136"/>
      <c r="S31" s="122"/>
      <c r="T31" s="122"/>
      <c r="U31" s="122"/>
      <c r="V31" s="137"/>
    </row>
    <row r="32" spans="1:22" s="80" customFormat="1" x14ac:dyDescent="0.15">
      <c r="A32" s="25">
        <v>2015</v>
      </c>
      <c r="B32" s="4">
        <v>4</v>
      </c>
      <c r="C32" s="39">
        <v>1709</v>
      </c>
      <c r="D32" s="36">
        <v>29.9</v>
      </c>
      <c r="E32" s="36">
        <v>2.2000000000000002</v>
      </c>
      <c r="F32" s="81">
        <v>172427</v>
      </c>
      <c r="G32" s="97">
        <v>2300438</v>
      </c>
      <c r="H32" s="67">
        <v>492</v>
      </c>
      <c r="I32" s="70">
        <v>27.6</v>
      </c>
      <c r="J32" s="62">
        <v>1.3</v>
      </c>
      <c r="K32" s="79">
        <v>2169</v>
      </c>
      <c r="L32" s="78">
        <v>47666</v>
      </c>
      <c r="M32" s="67">
        <v>196</v>
      </c>
      <c r="N32" s="32">
        <v>623.70000000000005</v>
      </c>
      <c r="O32" s="29">
        <v>5.6</v>
      </c>
      <c r="P32" s="79">
        <v>54</v>
      </c>
      <c r="Q32" s="79">
        <v>6105</v>
      </c>
      <c r="R32" s="136"/>
      <c r="S32" s="122"/>
      <c r="T32" s="122"/>
      <c r="U32" s="122"/>
      <c r="V32" s="137"/>
    </row>
    <row r="33" spans="1:22" s="80" customFormat="1" x14ac:dyDescent="0.15">
      <c r="A33" s="25">
        <v>2015</v>
      </c>
      <c r="B33" s="4">
        <v>5</v>
      </c>
      <c r="C33" s="39">
        <v>1713</v>
      </c>
      <c r="D33" s="36">
        <v>31.3</v>
      </c>
      <c r="E33" s="36">
        <v>2.2999999999999998</v>
      </c>
      <c r="F33" s="81">
        <v>172679</v>
      </c>
      <c r="G33" s="97">
        <v>2303347</v>
      </c>
      <c r="H33" s="67">
        <v>501</v>
      </c>
      <c r="I33" s="70">
        <v>28.2</v>
      </c>
      <c r="J33" s="62">
        <v>1.3</v>
      </c>
      <c r="K33" s="79">
        <v>2205</v>
      </c>
      <c r="L33" s="78">
        <v>48123</v>
      </c>
      <c r="M33" s="67">
        <v>198</v>
      </c>
      <c r="N33" s="32">
        <v>683.5</v>
      </c>
      <c r="O33" s="29">
        <v>6.1</v>
      </c>
      <c r="P33" s="79">
        <v>53</v>
      </c>
      <c r="Q33" s="79">
        <v>5990</v>
      </c>
      <c r="R33" s="136"/>
      <c r="S33" s="122"/>
      <c r="T33" s="122"/>
      <c r="U33" s="122"/>
      <c r="V33" s="137"/>
    </row>
    <row r="34" spans="1:22" s="80" customFormat="1" x14ac:dyDescent="0.15">
      <c r="A34" s="25">
        <v>2015</v>
      </c>
      <c r="B34" s="4">
        <v>6</v>
      </c>
      <c r="C34" s="39">
        <v>1708</v>
      </c>
      <c r="D34" s="36">
        <v>27</v>
      </c>
      <c r="E34" s="36">
        <v>2.1</v>
      </c>
      <c r="F34" s="81">
        <v>192755</v>
      </c>
      <c r="G34" s="97">
        <v>2439899</v>
      </c>
      <c r="H34" s="67">
        <v>500</v>
      </c>
      <c r="I34" s="70">
        <v>25.9</v>
      </c>
      <c r="J34" s="62">
        <v>1.3</v>
      </c>
      <c r="K34" s="79">
        <v>2422</v>
      </c>
      <c r="L34" s="78">
        <v>49569</v>
      </c>
      <c r="M34" s="67">
        <v>195</v>
      </c>
      <c r="N34" s="32">
        <v>84.4</v>
      </c>
      <c r="O34" s="29">
        <v>5.7</v>
      </c>
      <c r="P34" s="79">
        <v>438</v>
      </c>
      <c r="Q34" s="79">
        <v>6521</v>
      </c>
      <c r="R34" s="136"/>
      <c r="S34" s="122"/>
      <c r="T34" s="122"/>
      <c r="U34" s="122"/>
      <c r="V34" s="137"/>
    </row>
    <row r="35" spans="1:22" s="80" customFormat="1" x14ac:dyDescent="0.15">
      <c r="A35" s="25">
        <v>2015</v>
      </c>
      <c r="B35" s="4">
        <v>7</v>
      </c>
      <c r="C35" s="39">
        <v>1710</v>
      </c>
      <c r="D35" s="36">
        <v>27.5</v>
      </c>
      <c r="E35" s="36">
        <v>2.2000000000000002</v>
      </c>
      <c r="F35" s="81">
        <v>192748</v>
      </c>
      <c r="G35" s="97">
        <v>2440318</v>
      </c>
      <c r="H35" s="67">
        <v>497</v>
      </c>
      <c r="I35" s="70">
        <v>26.6</v>
      </c>
      <c r="J35" s="62">
        <v>1.3</v>
      </c>
      <c r="K35" s="79">
        <v>2392</v>
      </c>
      <c r="L35" s="78">
        <v>49171</v>
      </c>
      <c r="M35" s="67">
        <v>195</v>
      </c>
      <c r="N35" s="32">
        <v>81.3</v>
      </c>
      <c r="O35" s="29">
        <v>5.7</v>
      </c>
      <c r="P35" s="79">
        <v>461</v>
      </c>
      <c r="Q35" s="79">
        <v>6572</v>
      </c>
      <c r="R35" s="136"/>
      <c r="S35" s="122"/>
      <c r="T35" s="122"/>
      <c r="U35" s="122"/>
      <c r="V35" s="137"/>
    </row>
    <row r="36" spans="1:22" s="80" customFormat="1" x14ac:dyDescent="0.15">
      <c r="A36" s="25">
        <v>2015</v>
      </c>
      <c r="B36" s="4">
        <v>8</v>
      </c>
      <c r="C36" s="39">
        <v>1717</v>
      </c>
      <c r="D36" s="36">
        <v>25.5</v>
      </c>
      <c r="E36" s="36">
        <v>2</v>
      </c>
      <c r="F36" s="81">
        <v>192977</v>
      </c>
      <c r="G36" s="97">
        <v>2441817</v>
      </c>
      <c r="H36" s="67">
        <v>495</v>
      </c>
      <c r="I36" s="70">
        <v>24.6</v>
      </c>
      <c r="J36" s="62">
        <v>1.2</v>
      </c>
      <c r="K36" s="79">
        <v>2389</v>
      </c>
      <c r="L36" s="78">
        <v>48808</v>
      </c>
      <c r="M36" s="67">
        <v>194</v>
      </c>
      <c r="N36" s="32">
        <v>66.099999999999994</v>
      </c>
      <c r="O36" s="29">
        <v>4.9000000000000004</v>
      </c>
      <c r="P36" s="79">
        <v>483</v>
      </c>
      <c r="Q36" s="79">
        <v>6534</v>
      </c>
      <c r="R36" s="136"/>
      <c r="S36" s="122"/>
      <c r="T36" s="122"/>
      <c r="U36" s="122"/>
      <c r="V36" s="137"/>
    </row>
    <row r="37" spans="1:22" s="80" customFormat="1" x14ac:dyDescent="0.15">
      <c r="A37" s="25">
        <v>2015</v>
      </c>
      <c r="B37" s="4">
        <v>9</v>
      </c>
      <c r="C37" s="39">
        <v>1717</v>
      </c>
      <c r="D37" s="36">
        <v>23.5</v>
      </c>
      <c r="E37" s="36">
        <v>1.9</v>
      </c>
      <c r="F37" s="81">
        <v>193134</v>
      </c>
      <c r="G37" s="97">
        <v>2443468</v>
      </c>
      <c r="H37" s="67">
        <v>496</v>
      </c>
      <c r="I37" s="70">
        <v>22.3</v>
      </c>
      <c r="J37" s="62">
        <v>1.1000000000000001</v>
      </c>
      <c r="K37" s="79">
        <v>2481</v>
      </c>
      <c r="L37" s="78">
        <v>49039</v>
      </c>
      <c r="M37" s="67">
        <v>197</v>
      </c>
      <c r="N37" s="32">
        <v>62.4</v>
      </c>
      <c r="O37" s="29">
        <v>4.5999999999999996</v>
      </c>
      <c r="P37" s="79">
        <v>486</v>
      </c>
      <c r="Q37" s="79">
        <v>6600</v>
      </c>
      <c r="R37" s="136"/>
      <c r="S37" s="122"/>
      <c r="T37" s="122"/>
      <c r="U37" s="122"/>
      <c r="V37" s="137"/>
    </row>
    <row r="38" spans="1:22" s="80" customFormat="1" x14ac:dyDescent="0.15">
      <c r="A38" s="25">
        <v>2015</v>
      </c>
      <c r="B38" s="4">
        <v>10</v>
      </c>
      <c r="C38" s="39">
        <v>1725</v>
      </c>
      <c r="D38" s="36">
        <v>25.9</v>
      </c>
      <c r="E38" s="36">
        <v>2</v>
      </c>
      <c r="F38" s="81">
        <v>193246</v>
      </c>
      <c r="G38" s="97">
        <v>2444686</v>
      </c>
      <c r="H38" s="67">
        <v>494</v>
      </c>
      <c r="I38" s="70">
        <v>23.2</v>
      </c>
      <c r="J38" s="62">
        <v>1.2</v>
      </c>
      <c r="K38" s="79">
        <v>2466</v>
      </c>
      <c r="L38" s="78">
        <v>48807</v>
      </c>
      <c r="M38" s="67">
        <v>200</v>
      </c>
      <c r="N38" s="32">
        <v>64.8</v>
      </c>
      <c r="O38" s="29">
        <v>4.7</v>
      </c>
      <c r="P38" s="79">
        <v>483</v>
      </c>
      <c r="Q38" s="79">
        <v>6696</v>
      </c>
      <c r="R38" s="136"/>
      <c r="S38" s="122"/>
      <c r="T38" s="122"/>
      <c r="U38" s="122"/>
      <c r="V38" s="137"/>
    </row>
    <row r="39" spans="1:22" s="80" customFormat="1" x14ac:dyDescent="0.15">
      <c r="A39" s="25">
        <v>2015</v>
      </c>
      <c r="B39" s="4">
        <v>11</v>
      </c>
      <c r="C39" s="39">
        <v>1733</v>
      </c>
      <c r="D39" s="36">
        <v>26.3</v>
      </c>
      <c r="E39" s="36">
        <v>2.1</v>
      </c>
      <c r="F39" s="81">
        <v>193850</v>
      </c>
      <c r="G39" s="97">
        <v>2446713</v>
      </c>
      <c r="H39" s="67">
        <v>493</v>
      </c>
      <c r="I39" s="70">
        <v>23.6</v>
      </c>
      <c r="J39" s="62">
        <v>1.2</v>
      </c>
      <c r="K39" s="79">
        <v>2461</v>
      </c>
      <c r="L39" s="78">
        <v>48570</v>
      </c>
      <c r="M39" s="67">
        <v>199</v>
      </c>
      <c r="N39" s="32">
        <v>70</v>
      </c>
      <c r="O39" s="29">
        <v>5</v>
      </c>
      <c r="P39" s="79">
        <v>464</v>
      </c>
      <c r="Q39" s="79">
        <v>6561</v>
      </c>
      <c r="R39" s="136"/>
      <c r="S39" s="122"/>
      <c r="T39" s="122"/>
      <c r="U39" s="122"/>
      <c r="V39" s="137"/>
    </row>
    <row r="40" spans="1:22" s="80" customFormat="1" x14ac:dyDescent="0.15">
      <c r="A40" s="25">
        <v>2015</v>
      </c>
      <c r="B40" s="4">
        <v>12</v>
      </c>
      <c r="C40" s="39">
        <v>1748</v>
      </c>
      <c r="D40" s="36">
        <v>25.8</v>
      </c>
      <c r="E40" s="36">
        <v>1.9</v>
      </c>
      <c r="F40" s="81">
        <v>200013</v>
      </c>
      <c r="G40" s="97">
        <v>2673009</v>
      </c>
      <c r="H40" s="67">
        <v>490</v>
      </c>
      <c r="I40" s="70">
        <v>24.3</v>
      </c>
      <c r="J40" s="62">
        <v>1.2</v>
      </c>
      <c r="K40" s="79">
        <v>2344</v>
      </c>
      <c r="L40" s="78">
        <v>48635</v>
      </c>
      <c r="M40" s="67">
        <v>196</v>
      </c>
      <c r="N40" s="32">
        <v>71</v>
      </c>
      <c r="O40" s="29">
        <v>4.5999999999999996</v>
      </c>
      <c r="P40" s="79">
        <v>414</v>
      </c>
      <c r="Q40" s="79">
        <v>6382</v>
      </c>
      <c r="R40" s="136"/>
      <c r="S40" s="122"/>
      <c r="T40" s="122"/>
      <c r="U40" s="122"/>
      <c r="V40" s="137"/>
    </row>
    <row r="41" spans="1:22" s="80" customFormat="1" x14ac:dyDescent="0.15">
      <c r="A41" s="25">
        <v>2016</v>
      </c>
      <c r="B41" s="4">
        <v>1</v>
      </c>
      <c r="C41" s="39">
        <v>1748</v>
      </c>
      <c r="D41" s="36">
        <v>23.9</v>
      </c>
      <c r="E41" s="36">
        <v>1.8</v>
      </c>
      <c r="F41" s="81">
        <v>200080</v>
      </c>
      <c r="G41" s="97">
        <v>2672823</v>
      </c>
      <c r="H41" s="67">
        <v>497</v>
      </c>
      <c r="I41" s="70">
        <v>23</v>
      </c>
      <c r="J41" s="62">
        <v>1.1000000000000001</v>
      </c>
      <c r="K41" s="79">
        <v>2396</v>
      </c>
      <c r="L41" s="78">
        <v>49200</v>
      </c>
      <c r="M41" s="67">
        <v>205</v>
      </c>
      <c r="N41" s="32">
        <v>64.8</v>
      </c>
      <c r="O41" s="29">
        <v>4.3</v>
      </c>
      <c r="P41" s="79">
        <v>435</v>
      </c>
      <c r="Q41" s="79">
        <v>6504</v>
      </c>
      <c r="R41" s="136"/>
      <c r="S41" s="122"/>
      <c r="T41" s="122"/>
      <c r="U41" s="122"/>
      <c r="V41" s="137"/>
    </row>
    <row r="42" spans="1:22" s="80" customFormat="1" x14ac:dyDescent="0.15">
      <c r="A42" s="25">
        <v>2016</v>
      </c>
      <c r="B42" s="4">
        <v>2</v>
      </c>
      <c r="C42" s="39">
        <v>1752</v>
      </c>
      <c r="D42" s="36">
        <v>21.5</v>
      </c>
      <c r="E42" s="36">
        <v>1.6</v>
      </c>
      <c r="F42" s="81">
        <v>200237</v>
      </c>
      <c r="G42" s="97">
        <v>2673507</v>
      </c>
      <c r="H42" s="67">
        <v>498</v>
      </c>
      <c r="I42" s="70">
        <v>21.2</v>
      </c>
      <c r="J42" s="62">
        <v>1.1000000000000001</v>
      </c>
      <c r="K42" s="79">
        <v>2438</v>
      </c>
      <c r="L42" s="78">
        <v>49128</v>
      </c>
      <c r="M42" s="67">
        <v>201</v>
      </c>
      <c r="N42" s="32">
        <v>62.9</v>
      </c>
      <c r="O42" s="29">
        <v>4.0999999999999996</v>
      </c>
      <c r="P42" s="79">
        <v>420</v>
      </c>
      <c r="Q42" s="79">
        <v>6431</v>
      </c>
      <c r="R42" s="136"/>
      <c r="S42" s="122"/>
      <c r="T42" s="122"/>
      <c r="U42" s="122"/>
      <c r="V42" s="137"/>
    </row>
    <row r="43" spans="1:22" s="80" customFormat="1" x14ac:dyDescent="0.15">
      <c r="A43" s="25">
        <v>2016</v>
      </c>
      <c r="B43" s="4">
        <v>3</v>
      </c>
      <c r="C43" s="39">
        <v>1756</v>
      </c>
      <c r="D43" s="36">
        <v>22.7</v>
      </c>
      <c r="E43" s="36">
        <v>1.7</v>
      </c>
      <c r="F43" s="81">
        <v>197339</v>
      </c>
      <c r="G43" s="97">
        <v>2669194</v>
      </c>
      <c r="H43" s="67">
        <v>496</v>
      </c>
      <c r="I43" s="70">
        <v>21.3</v>
      </c>
      <c r="J43" s="62">
        <v>1.1000000000000001</v>
      </c>
      <c r="K43" s="79">
        <v>2526</v>
      </c>
      <c r="L43" s="78">
        <v>49653</v>
      </c>
      <c r="M43" s="67">
        <v>196</v>
      </c>
      <c r="N43" s="32">
        <v>80</v>
      </c>
      <c r="O43" s="29">
        <v>5.2</v>
      </c>
      <c r="P43" s="79">
        <v>386</v>
      </c>
      <c r="Q43" s="79">
        <v>5956</v>
      </c>
      <c r="R43" s="136"/>
      <c r="S43" s="122"/>
      <c r="T43" s="122"/>
      <c r="U43" s="122"/>
      <c r="V43" s="137"/>
    </row>
    <row r="44" spans="1:22" s="80" customFormat="1" x14ac:dyDescent="0.15">
      <c r="A44" s="25">
        <v>2016</v>
      </c>
      <c r="B44" s="4">
        <v>4</v>
      </c>
      <c r="C44" s="39">
        <v>1760</v>
      </c>
      <c r="D44" s="36">
        <v>22.5</v>
      </c>
      <c r="E44" s="36">
        <v>1.7</v>
      </c>
      <c r="F44" s="81">
        <v>197321</v>
      </c>
      <c r="G44" s="97">
        <v>2670209</v>
      </c>
      <c r="H44" s="67">
        <v>496</v>
      </c>
      <c r="I44" s="70">
        <v>20.399999999999999</v>
      </c>
      <c r="J44" s="62">
        <v>1.1000000000000001</v>
      </c>
      <c r="K44" s="79">
        <v>2579</v>
      </c>
      <c r="L44" s="78">
        <v>49695</v>
      </c>
      <c r="M44" s="67">
        <v>205</v>
      </c>
      <c r="N44" s="32">
        <v>85.8</v>
      </c>
      <c r="O44" s="29">
        <v>5.6</v>
      </c>
      <c r="P44" s="79">
        <v>400</v>
      </c>
      <c r="Q44" s="79">
        <v>6120</v>
      </c>
      <c r="R44" s="136"/>
      <c r="S44" s="122"/>
      <c r="T44" s="122"/>
      <c r="U44" s="122"/>
      <c r="V44" s="137"/>
    </row>
    <row r="45" spans="1:22" s="80" customFormat="1" x14ac:dyDescent="0.15">
      <c r="A45" s="25">
        <v>2016</v>
      </c>
      <c r="B45" s="4">
        <v>5</v>
      </c>
      <c r="C45" s="39">
        <v>1766</v>
      </c>
      <c r="D45" s="36">
        <v>23.2</v>
      </c>
      <c r="E45" s="36">
        <v>1.7</v>
      </c>
      <c r="F45" s="81">
        <v>197364</v>
      </c>
      <c r="G45" s="97">
        <v>2674711</v>
      </c>
      <c r="H45" s="67">
        <v>500</v>
      </c>
      <c r="I45" s="70">
        <v>21.3</v>
      </c>
      <c r="J45" s="62">
        <v>1.1000000000000001</v>
      </c>
      <c r="K45" s="79">
        <v>2525</v>
      </c>
      <c r="L45" s="78">
        <v>49725</v>
      </c>
      <c r="M45" s="67">
        <v>206</v>
      </c>
      <c r="N45" s="32">
        <v>93.6</v>
      </c>
      <c r="O45" s="29">
        <v>5.8</v>
      </c>
      <c r="P45" s="79">
        <v>379</v>
      </c>
      <c r="Q45" s="79">
        <v>6106</v>
      </c>
      <c r="R45" s="136"/>
      <c r="S45" s="122"/>
      <c r="T45" s="122"/>
      <c r="U45" s="122"/>
      <c r="V45" s="137"/>
    </row>
    <row r="46" spans="1:22" s="80" customFormat="1" x14ac:dyDescent="0.15">
      <c r="A46" s="25">
        <v>2016</v>
      </c>
      <c r="B46" s="4">
        <v>6</v>
      </c>
      <c r="C46" s="39">
        <v>1775</v>
      </c>
      <c r="D46" s="36">
        <v>20.7</v>
      </c>
      <c r="E46" s="36">
        <v>1.5</v>
      </c>
      <c r="F46" s="81">
        <v>199799</v>
      </c>
      <c r="G46" s="97">
        <v>2694597</v>
      </c>
      <c r="H46" s="67">
        <v>493</v>
      </c>
      <c r="I46" s="70">
        <v>19.899999999999999</v>
      </c>
      <c r="J46" s="62">
        <v>1</v>
      </c>
      <c r="K46" s="79">
        <v>2517</v>
      </c>
      <c r="L46" s="78">
        <v>50272</v>
      </c>
      <c r="M46" s="67">
        <v>201</v>
      </c>
      <c r="N46" s="32">
        <v>45.8</v>
      </c>
      <c r="O46" s="29">
        <v>4.4000000000000004</v>
      </c>
      <c r="P46" s="79">
        <v>684</v>
      </c>
      <c r="Q46" s="79">
        <v>7061</v>
      </c>
      <c r="R46" s="136"/>
      <c r="S46" s="122"/>
      <c r="T46" s="122"/>
      <c r="U46" s="122"/>
      <c r="V46" s="137"/>
    </row>
    <row r="47" spans="1:22" s="80" customFormat="1" x14ac:dyDescent="0.15">
      <c r="A47" s="25">
        <v>2016</v>
      </c>
      <c r="B47" s="4">
        <v>7</v>
      </c>
      <c r="C47" s="39">
        <v>1780</v>
      </c>
      <c r="D47" s="36">
        <v>22</v>
      </c>
      <c r="E47" s="36">
        <v>1.6</v>
      </c>
      <c r="F47" s="81">
        <v>199621</v>
      </c>
      <c r="G47" s="97">
        <v>2691443</v>
      </c>
      <c r="H47" s="67">
        <v>490</v>
      </c>
      <c r="I47" s="70">
        <v>20.2</v>
      </c>
      <c r="J47" s="62">
        <v>1</v>
      </c>
      <c r="K47" s="79">
        <v>2518</v>
      </c>
      <c r="L47" s="78">
        <v>50065</v>
      </c>
      <c r="M47" s="67">
        <v>207</v>
      </c>
      <c r="N47" s="32">
        <v>42.5</v>
      </c>
      <c r="O47" s="29">
        <v>4.2</v>
      </c>
      <c r="P47" s="79">
        <v>688</v>
      </c>
      <c r="Q47" s="79">
        <v>7019</v>
      </c>
      <c r="R47" s="136"/>
      <c r="S47" s="122"/>
      <c r="T47" s="122"/>
      <c r="U47" s="122"/>
      <c r="V47" s="137"/>
    </row>
    <row r="48" spans="1:22" s="80" customFormat="1" x14ac:dyDescent="0.15">
      <c r="A48" s="25">
        <v>2016</v>
      </c>
      <c r="B48" s="4">
        <v>8</v>
      </c>
      <c r="C48" s="39">
        <v>1783</v>
      </c>
      <c r="D48" s="36">
        <v>21.8</v>
      </c>
      <c r="E48" s="36">
        <v>1.6</v>
      </c>
      <c r="F48" s="81">
        <v>202304</v>
      </c>
      <c r="G48" s="97">
        <v>2693569</v>
      </c>
      <c r="H48" s="67">
        <v>496</v>
      </c>
      <c r="I48" s="68" t="s">
        <v>4</v>
      </c>
      <c r="J48" s="62">
        <v>1.2</v>
      </c>
      <c r="K48" s="79">
        <v>-175</v>
      </c>
      <c r="L48" s="78">
        <v>47404</v>
      </c>
      <c r="M48" s="67">
        <v>202</v>
      </c>
      <c r="N48" s="32">
        <v>40</v>
      </c>
      <c r="O48" s="29">
        <v>4.0999999999999996</v>
      </c>
      <c r="P48" s="79">
        <v>702</v>
      </c>
      <c r="Q48" s="79">
        <v>6907</v>
      </c>
      <c r="R48" s="136"/>
      <c r="S48" s="122"/>
      <c r="T48" s="122"/>
      <c r="U48" s="122"/>
      <c r="V48" s="137"/>
    </row>
    <row r="49" spans="1:22" s="80" customFormat="1" x14ac:dyDescent="0.15">
      <c r="A49" s="25">
        <v>2016</v>
      </c>
      <c r="B49" s="4">
        <v>9</v>
      </c>
      <c r="C49" s="39">
        <v>1786</v>
      </c>
      <c r="D49" s="36">
        <v>21.7</v>
      </c>
      <c r="E49" s="36">
        <v>1.6</v>
      </c>
      <c r="F49" s="81">
        <v>201991</v>
      </c>
      <c r="G49" s="97">
        <v>2683794</v>
      </c>
      <c r="H49" s="67">
        <v>491</v>
      </c>
      <c r="I49" s="68" t="s">
        <v>4</v>
      </c>
      <c r="J49" s="62">
        <v>1.2</v>
      </c>
      <c r="K49" s="79">
        <v>-174</v>
      </c>
      <c r="L49" s="78">
        <v>47063</v>
      </c>
      <c r="M49" s="67">
        <v>200</v>
      </c>
      <c r="N49" s="32">
        <v>43.5</v>
      </c>
      <c r="O49" s="29">
        <v>4.3</v>
      </c>
      <c r="P49" s="79">
        <v>673</v>
      </c>
      <c r="Q49" s="79">
        <v>6896</v>
      </c>
      <c r="R49" s="136"/>
      <c r="S49" s="122"/>
      <c r="T49" s="122"/>
      <c r="U49" s="122"/>
      <c r="V49" s="137"/>
    </row>
    <row r="50" spans="1:22" s="80" customFormat="1" x14ac:dyDescent="0.15">
      <c r="A50" s="25">
        <v>2016</v>
      </c>
      <c r="B50" s="4">
        <v>10</v>
      </c>
      <c r="C50" s="39">
        <v>1789</v>
      </c>
      <c r="D50" s="36">
        <v>22.9</v>
      </c>
      <c r="E50" s="36">
        <v>1.7</v>
      </c>
      <c r="F50" s="81">
        <v>202091</v>
      </c>
      <c r="G50" s="97">
        <v>2683502</v>
      </c>
      <c r="H50" s="67">
        <v>490</v>
      </c>
      <c r="I50" s="68" t="s">
        <v>4</v>
      </c>
      <c r="J50" s="62">
        <v>1.3</v>
      </c>
      <c r="K50" s="79">
        <v>-200</v>
      </c>
      <c r="L50" s="78">
        <v>46919</v>
      </c>
      <c r="M50" s="67">
        <v>204</v>
      </c>
      <c r="N50" s="32">
        <v>44.9</v>
      </c>
      <c r="O50" s="29">
        <v>4.5</v>
      </c>
      <c r="P50" s="79">
        <v>684</v>
      </c>
      <c r="Q50" s="79">
        <v>6902</v>
      </c>
      <c r="R50" s="136"/>
      <c r="S50" s="122"/>
      <c r="T50" s="122"/>
      <c r="U50" s="122"/>
      <c r="V50" s="137"/>
    </row>
    <row r="51" spans="1:22" s="80" customFormat="1" x14ac:dyDescent="0.15">
      <c r="A51" s="25">
        <v>2016</v>
      </c>
      <c r="B51" s="4">
        <v>11</v>
      </c>
      <c r="C51" s="39">
        <v>1794</v>
      </c>
      <c r="D51" s="36">
        <v>24.6</v>
      </c>
      <c r="E51" s="36">
        <v>1.8</v>
      </c>
      <c r="F51" s="81">
        <v>197083</v>
      </c>
      <c r="G51" s="97">
        <v>2685929</v>
      </c>
      <c r="H51" s="67">
        <v>490</v>
      </c>
      <c r="I51" s="68" t="s">
        <v>4</v>
      </c>
      <c r="J51" s="62">
        <v>1.3</v>
      </c>
      <c r="K51" s="79">
        <v>-205</v>
      </c>
      <c r="L51" s="78">
        <v>46781</v>
      </c>
      <c r="M51" s="67">
        <v>201</v>
      </c>
      <c r="N51" s="32">
        <v>44.7</v>
      </c>
      <c r="O51" s="29">
        <v>4.4000000000000004</v>
      </c>
      <c r="P51" s="79">
        <v>682</v>
      </c>
      <c r="Q51" s="79">
        <v>6890</v>
      </c>
      <c r="R51" s="136"/>
      <c r="S51" s="122"/>
      <c r="T51" s="122"/>
      <c r="U51" s="122"/>
      <c r="V51" s="137"/>
    </row>
    <row r="52" spans="1:22" s="80" customFormat="1" x14ac:dyDescent="0.15">
      <c r="A52" s="25">
        <v>2016</v>
      </c>
      <c r="B52" s="4">
        <v>12</v>
      </c>
      <c r="C52" s="39">
        <v>1810</v>
      </c>
      <c r="D52" s="36">
        <v>25.4</v>
      </c>
      <c r="E52" s="36">
        <v>1.9</v>
      </c>
      <c r="F52" s="81">
        <v>197344</v>
      </c>
      <c r="G52" s="97">
        <v>2687468</v>
      </c>
      <c r="H52" s="67">
        <v>484</v>
      </c>
      <c r="I52" s="68" t="s">
        <v>4</v>
      </c>
      <c r="J52" s="62">
        <v>1.5</v>
      </c>
      <c r="K52" s="79">
        <v>-142</v>
      </c>
      <c r="L52" s="78">
        <v>46463</v>
      </c>
      <c r="M52" s="67">
        <v>197</v>
      </c>
      <c r="N52" s="32">
        <v>48</v>
      </c>
      <c r="O52" s="29">
        <v>4.5</v>
      </c>
      <c r="P52" s="79">
        <v>635</v>
      </c>
      <c r="Q52" s="79">
        <v>6738</v>
      </c>
      <c r="R52" s="136"/>
      <c r="S52" s="122"/>
      <c r="T52" s="122"/>
      <c r="U52" s="122"/>
      <c r="V52" s="137"/>
    </row>
    <row r="53" spans="1:22" s="80" customFormat="1" x14ac:dyDescent="0.15">
      <c r="A53" s="25">
        <v>2017</v>
      </c>
      <c r="B53" s="4">
        <v>1</v>
      </c>
      <c r="C53" s="39">
        <v>1808</v>
      </c>
      <c r="D53" s="36">
        <v>25.4</v>
      </c>
      <c r="E53" s="36">
        <v>1.9</v>
      </c>
      <c r="F53" s="81">
        <v>197380</v>
      </c>
      <c r="G53" s="97">
        <v>2686084</v>
      </c>
      <c r="H53" s="67">
        <v>485</v>
      </c>
      <c r="I53" s="68" t="s">
        <v>4</v>
      </c>
      <c r="J53" s="62">
        <v>1.5</v>
      </c>
      <c r="K53" s="79">
        <v>-134</v>
      </c>
      <c r="L53" s="78">
        <v>46523</v>
      </c>
      <c r="M53" s="67">
        <v>206</v>
      </c>
      <c r="N53" s="32">
        <v>51.3</v>
      </c>
      <c r="O53" s="29">
        <v>4.9000000000000004</v>
      </c>
      <c r="P53" s="79">
        <v>658</v>
      </c>
      <c r="Q53" s="79">
        <v>6852</v>
      </c>
      <c r="R53" s="136"/>
      <c r="S53" s="122"/>
      <c r="T53" s="122"/>
      <c r="U53" s="122"/>
      <c r="V53" s="137"/>
    </row>
    <row r="54" spans="1:22" s="80" customFormat="1" x14ac:dyDescent="0.15">
      <c r="A54" s="25">
        <v>2017</v>
      </c>
      <c r="B54" s="4">
        <v>2</v>
      </c>
      <c r="C54" s="39">
        <v>1810</v>
      </c>
      <c r="D54" s="36">
        <v>25.7</v>
      </c>
      <c r="E54" s="36">
        <v>1.9</v>
      </c>
      <c r="F54" s="81">
        <v>197104</v>
      </c>
      <c r="G54" s="97">
        <v>2686105</v>
      </c>
      <c r="H54" s="67">
        <v>485</v>
      </c>
      <c r="I54" s="68" t="s">
        <v>4</v>
      </c>
      <c r="J54" s="62">
        <v>1.6</v>
      </c>
      <c r="K54" s="79">
        <v>-146</v>
      </c>
      <c r="L54" s="78">
        <v>46585</v>
      </c>
      <c r="M54" s="67">
        <v>204</v>
      </c>
      <c r="N54" s="32">
        <v>55.3</v>
      </c>
      <c r="O54" s="29">
        <v>5.2</v>
      </c>
      <c r="P54" s="79">
        <v>645</v>
      </c>
      <c r="Q54" s="79">
        <v>6810</v>
      </c>
      <c r="R54" s="136"/>
      <c r="S54" s="122"/>
      <c r="T54" s="122"/>
      <c r="U54" s="122"/>
      <c r="V54" s="137"/>
    </row>
    <row r="55" spans="1:22" s="80" customFormat="1" x14ac:dyDescent="0.15">
      <c r="A55" s="25">
        <v>2017</v>
      </c>
      <c r="B55" s="4">
        <v>3</v>
      </c>
      <c r="C55" s="39">
        <v>1813</v>
      </c>
      <c r="D55" s="36">
        <v>25.2</v>
      </c>
      <c r="E55" s="36">
        <v>1.9</v>
      </c>
      <c r="F55" s="81">
        <v>196985</v>
      </c>
      <c r="G55" s="97">
        <v>2680867</v>
      </c>
      <c r="H55" s="67">
        <v>484</v>
      </c>
      <c r="I55" s="68" t="s">
        <v>4</v>
      </c>
      <c r="J55" s="62">
        <v>1.8</v>
      </c>
      <c r="K55" s="79">
        <v>-159</v>
      </c>
      <c r="L55" s="78">
        <v>46609</v>
      </c>
      <c r="M55" s="67">
        <v>202</v>
      </c>
      <c r="N55" s="32">
        <v>59.2</v>
      </c>
      <c r="O55" s="29">
        <v>5.2</v>
      </c>
      <c r="P55" s="79">
        <v>603</v>
      </c>
      <c r="Q55" s="79">
        <v>6862</v>
      </c>
      <c r="R55" s="136"/>
      <c r="S55" s="122"/>
      <c r="T55" s="122"/>
      <c r="U55" s="122"/>
      <c r="V55" s="137"/>
    </row>
    <row r="56" spans="1:22" s="80" customFormat="1" x14ac:dyDescent="0.15">
      <c r="A56" s="25">
        <v>2017</v>
      </c>
      <c r="B56" s="4">
        <v>4</v>
      </c>
      <c r="C56" s="39">
        <v>1817</v>
      </c>
      <c r="D56" s="36">
        <v>25.6</v>
      </c>
      <c r="E56" s="36">
        <v>1.9</v>
      </c>
      <c r="F56" s="81">
        <v>196881</v>
      </c>
      <c r="G56" s="97">
        <v>2682345</v>
      </c>
      <c r="H56" s="67">
        <v>483</v>
      </c>
      <c r="I56" s="68" t="s">
        <v>7</v>
      </c>
      <c r="J56" s="62">
        <v>1.7</v>
      </c>
      <c r="K56" s="79">
        <v>-97</v>
      </c>
      <c r="L56" s="78">
        <v>46504</v>
      </c>
      <c r="M56" s="67">
        <v>211</v>
      </c>
      <c r="N56" s="32">
        <v>57.4</v>
      </c>
      <c r="O56" s="29">
        <v>5.3</v>
      </c>
      <c r="P56" s="79">
        <v>644</v>
      </c>
      <c r="Q56" s="79">
        <v>6936</v>
      </c>
      <c r="R56" s="136"/>
      <c r="S56" s="122"/>
      <c r="T56" s="122"/>
      <c r="U56" s="122"/>
      <c r="V56" s="137"/>
    </row>
    <row r="57" spans="1:22" s="80" customFormat="1" x14ac:dyDescent="0.15">
      <c r="A57" s="25">
        <v>2017</v>
      </c>
      <c r="B57" s="4">
        <v>5</v>
      </c>
      <c r="C57" s="39">
        <v>1819</v>
      </c>
      <c r="D57" s="36">
        <v>26.2</v>
      </c>
      <c r="E57" s="36">
        <v>1.9</v>
      </c>
      <c r="F57" s="81">
        <v>197315</v>
      </c>
      <c r="G57" s="97">
        <v>2692597</v>
      </c>
      <c r="H57" s="67">
        <v>483</v>
      </c>
      <c r="I57" s="68" t="s">
        <v>4</v>
      </c>
      <c r="J57" s="62">
        <v>1.7</v>
      </c>
      <c r="K57" s="79">
        <v>-11</v>
      </c>
      <c r="L57" s="78">
        <v>46698</v>
      </c>
      <c r="M57" s="67">
        <v>212</v>
      </c>
      <c r="N57" s="32">
        <v>60.2</v>
      </c>
      <c r="O57" s="29">
        <v>5.7</v>
      </c>
      <c r="P57" s="79">
        <v>662</v>
      </c>
      <c r="Q57" s="79">
        <v>7032</v>
      </c>
      <c r="R57" s="136"/>
      <c r="S57" s="122"/>
      <c r="T57" s="122"/>
      <c r="U57" s="122"/>
      <c r="V57" s="137"/>
    </row>
    <row r="58" spans="1:22" s="80" customFormat="1" x14ac:dyDescent="0.15">
      <c r="A58" s="25">
        <v>2017</v>
      </c>
      <c r="B58" s="4">
        <v>6</v>
      </c>
      <c r="C58" s="39">
        <v>1746</v>
      </c>
      <c r="D58" s="36">
        <v>23.9</v>
      </c>
      <c r="E58" s="36">
        <v>1.9</v>
      </c>
      <c r="F58" s="81">
        <v>207935</v>
      </c>
      <c r="G58" s="97">
        <v>2616306</v>
      </c>
      <c r="H58" s="67">
        <v>465</v>
      </c>
      <c r="I58" s="62">
        <v>33.700000000000003</v>
      </c>
      <c r="J58" s="62">
        <v>1.6</v>
      </c>
      <c r="K58" s="79">
        <v>2413</v>
      </c>
      <c r="L58" s="78">
        <v>50078</v>
      </c>
      <c r="M58" s="67">
        <v>206</v>
      </c>
      <c r="N58" s="32">
        <v>54.8</v>
      </c>
      <c r="O58" s="29">
        <v>4.8</v>
      </c>
      <c r="P58" s="79">
        <v>683</v>
      </c>
      <c r="Q58" s="79">
        <v>7764</v>
      </c>
      <c r="R58" s="136"/>
      <c r="S58" s="122"/>
      <c r="T58" s="122"/>
      <c r="U58" s="122"/>
      <c r="V58" s="137"/>
    </row>
    <row r="59" spans="1:22" s="80" customFormat="1" x14ac:dyDescent="0.15">
      <c r="A59" s="25">
        <v>2017</v>
      </c>
      <c r="B59" s="4">
        <v>7</v>
      </c>
      <c r="C59" s="39">
        <v>1749</v>
      </c>
      <c r="D59" s="36">
        <v>24</v>
      </c>
      <c r="E59" s="36">
        <v>1.9</v>
      </c>
      <c r="F59" s="81">
        <v>208018</v>
      </c>
      <c r="G59" s="97">
        <v>2616425</v>
      </c>
      <c r="H59" s="67">
        <v>463</v>
      </c>
      <c r="I59" s="62">
        <v>34</v>
      </c>
      <c r="J59" s="62">
        <v>1.6</v>
      </c>
      <c r="K59" s="79">
        <v>2376</v>
      </c>
      <c r="L59" s="78">
        <v>49697</v>
      </c>
      <c r="M59" s="67">
        <v>208</v>
      </c>
      <c r="N59" s="32">
        <v>55.1</v>
      </c>
      <c r="O59" s="29">
        <v>4.8</v>
      </c>
      <c r="P59" s="79">
        <v>684</v>
      </c>
      <c r="Q59" s="79">
        <v>7778</v>
      </c>
      <c r="R59" s="136"/>
      <c r="S59" s="122"/>
      <c r="T59" s="122"/>
      <c r="U59" s="122"/>
      <c r="V59" s="137"/>
    </row>
    <row r="60" spans="1:22" s="80" customFormat="1" x14ac:dyDescent="0.15">
      <c r="A60" s="25">
        <v>2017</v>
      </c>
      <c r="B60" s="4">
        <v>8</v>
      </c>
      <c r="C60" s="39">
        <v>1747</v>
      </c>
      <c r="D60" s="36">
        <v>24</v>
      </c>
      <c r="E60" s="36">
        <v>1.9</v>
      </c>
      <c r="F60" s="81">
        <v>207880</v>
      </c>
      <c r="G60" s="97">
        <v>2615462</v>
      </c>
      <c r="H60" s="67">
        <v>468</v>
      </c>
      <c r="I60" s="68" t="s">
        <v>4</v>
      </c>
      <c r="J60" s="62">
        <v>2.2000000000000002</v>
      </c>
      <c r="K60" s="79">
        <v>-8524</v>
      </c>
      <c r="L60" s="78">
        <v>42634</v>
      </c>
      <c r="M60" s="67">
        <v>207</v>
      </c>
      <c r="N60" s="32">
        <v>52.3</v>
      </c>
      <c r="O60" s="29">
        <v>4.7</v>
      </c>
      <c r="P60" s="79">
        <v>703</v>
      </c>
      <c r="Q60" s="79">
        <v>7747</v>
      </c>
      <c r="R60" s="136"/>
      <c r="S60" s="122"/>
      <c r="T60" s="122"/>
      <c r="U60" s="122"/>
      <c r="V60" s="137"/>
    </row>
    <row r="61" spans="1:22" s="80" customFormat="1" x14ac:dyDescent="0.15">
      <c r="A61" s="25">
        <v>2017</v>
      </c>
      <c r="B61" s="4">
        <v>9</v>
      </c>
      <c r="C61" s="39">
        <v>1755</v>
      </c>
      <c r="D61" s="36">
        <v>24.8</v>
      </c>
      <c r="E61" s="36">
        <v>2</v>
      </c>
      <c r="F61" s="81">
        <v>208191</v>
      </c>
      <c r="G61" s="97">
        <v>2616079</v>
      </c>
      <c r="H61" s="67">
        <v>464</v>
      </c>
      <c r="I61" s="68" t="s">
        <v>4</v>
      </c>
      <c r="J61" s="62">
        <v>2.2000000000000002</v>
      </c>
      <c r="K61" s="79">
        <v>-8559</v>
      </c>
      <c r="L61" s="78">
        <v>42274</v>
      </c>
      <c r="M61" s="67">
        <v>203</v>
      </c>
      <c r="N61" s="32">
        <v>51.2</v>
      </c>
      <c r="O61" s="29">
        <v>4.5</v>
      </c>
      <c r="P61" s="79">
        <v>671</v>
      </c>
      <c r="Q61" s="79">
        <v>7604</v>
      </c>
      <c r="R61" s="136"/>
      <c r="S61" s="122"/>
      <c r="T61" s="122"/>
      <c r="U61" s="122"/>
      <c r="V61" s="137"/>
    </row>
    <row r="62" spans="1:22" s="80" customFormat="1" x14ac:dyDescent="0.15">
      <c r="A62" s="25">
        <v>2017</v>
      </c>
      <c r="B62" s="4">
        <v>10</v>
      </c>
      <c r="C62" s="39">
        <v>1758</v>
      </c>
      <c r="D62" s="36">
        <v>26.2</v>
      </c>
      <c r="E62" s="36">
        <v>2.1</v>
      </c>
      <c r="F62" s="81">
        <v>208214</v>
      </c>
      <c r="G62" s="97">
        <v>2616323</v>
      </c>
      <c r="H62" s="67">
        <v>467</v>
      </c>
      <c r="I62" s="68" t="s">
        <v>4</v>
      </c>
      <c r="J62" s="62">
        <v>2.2999999999999998</v>
      </c>
      <c r="K62" s="79">
        <v>-8556</v>
      </c>
      <c r="L62" s="78">
        <v>42571</v>
      </c>
      <c r="M62" s="67">
        <v>207</v>
      </c>
      <c r="N62" s="32">
        <v>56.9</v>
      </c>
      <c r="O62" s="29">
        <v>5</v>
      </c>
      <c r="P62" s="79">
        <v>673</v>
      </c>
      <c r="Q62" s="79">
        <v>7665</v>
      </c>
      <c r="R62" s="136"/>
      <c r="S62" s="122"/>
      <c r="T62" s="122"/>
      <c r="U62" s="122"/>
      <c r="V62" s="137"/>
    </row>
    <row r="63" spans="1:22" s="80" customFormat="1" x14ac:dyDescent="0.15">
      <c r="A63" s="25">
        <v>2017</v>
      </c>
      <c r="B63" s="4">
        <v>11</v>
      </c>
      <c r="C63" s="39">
        <v>1763</v>
      </c>
      <c r="D63" s="36">
        <v>26.5</v>
      </c>
      <c r="E63" s="36">
        <v>2.1</v>
      </c>
      <c r="F63" s="81">
        <v>208918</v>
      </c>
      <c r="G63" s="97">
        <v>2617591</v>
      </c>
      <c r="H63" s="67">
        <v>464</v>
      </c>
      <c r="I63" s="68" t="s">
        <v>4</v>
      </c>
      <c r="J63" s="62">
        <v>2.2999999999999998</v>
      </c>
      <c r="K63" s="79">
        <v>-8585</v>
      </c>
      <c r="L63" s="78">
        <v>42023</v>
      </c>
      <c r="M63" s="67">
        <v>209</v>
      </c>
      <c r="N63" s="32">
        <v>58.8</v>
      </c>
      <c r="O63" s="29">
        <v>5.2</v>
      </c>
      <c r="P63" s="79">
        <v>676</v>
      </c>
      <c r="Q63" s="79">
        <v>7686</v>
      </c>
      <c r="R63" s="136"/>
      <c r="S63" s="122"/>
      <c r="T63" s="122"/>
      <c r="U63" s="122"/>
      <c r="V63" s="137"/>
    </row>
    <row r="64" spans="1:22" s="80" customFormat="1" x14ac:dyDescent="0.15">
      <c r="A64" s="25">
        <v>2017</v>
      </c>
      <c r="B64" s="4">
        <v>12</v>
      </c>
      <c r="C64" s="39">
        <v>1776</v>
      </c>
      <c r="D64" s="36">
        <v>27.1</v>
      </c>
      <c r="E64" s="36">
        <v>2.2000000000000002</v>
      </c>
      <c r="F64" s="81">
        <v>208701</v>
      </c>
      <c r="G64" s="97">
        <v>2619489</v>
      </c>
      <c r="H64" s="67">
        <v>456</v>
      </c>
      <c r="I64" s="68" t="s">
        <v>4</v>
      </c>
      <c r="J64" s="62">
        <v>2.2000000000000002</v>
      </c>
      <c r="K64" s="79">
        <v>-8405</v>
      </c>
      <c r="L64" s="78">
        <v>40742</v>
      </c>
      <c r="M64" s="67">
        <v>202</v>
      </c>
      <c r="N64" s="32">
        <v>62</v>
      </c>
      <c r="O64" s="29">
        <v>5.4</v>
      </c>
      <c r="P64" s="79">
        <v>656</v>
      </c>
      <c r="Q64" s="79">
        <v>7549</v>
      </c>
      <c r="R64" s="136"/>
      <c r="S64" s="122"/>
      <c r="T64" s="122"/>
      <c r="U64" s="122"/>
      <c r="V64" s="137"/>
    </row>
    <row r="65" spans="1:22" s="80" customFormat="1" x14ac:dyDescent="0.15">
      <c r="A65" s="25">
        <v>2018</v>
      </c>
      <c r="B65" s="4">
        <v>1</v>
      </c>
      <c r="C65" s="39">
        <v>1782</v>
      </c>
      <c r="D65" s="36">
        <v>27.3</v>
      </c>
      <c r="E65" s="36">
        <v>2.2000000000000002</v>
      </c>
      <c r="F65" s="81">
        <v>209933</v>
      </c>
      <c r="G65" s="97">
        <v>2622699</v>
      </c>
      <c r="H65" s="67">
        <v>461</v>
      </c>
      <c r="I65" s="68" t="s">
        <v>4</v>
      </c>
      <c r="J65" s="62">
        <v>2.2999999999999998</v>
      </c>
      <c r="K65" s="79">
        <v>-8390</v>
      </c>
      <c r="L65" s="78">
        <v>41116</v>
      </c>
      <c r="M65" s="67">
        <v>208</v>
      </c>
      <c r="N65" s="32">
        <v>67.3</v>
      </c>
      <c r="O65" s="29">
        <v>6</v>
      </c>
      <c r="P65" s="79">
        <v>670</v>
      </c>
      <c r="Q65" s="79">
        <v>7566</v>
      </c>
      <c r="R65" s="136"/>
      <c r="S65" s="122"/>
      <c r="T65" s="122"/>
      <c r="U65" s="122"/>
      <c r="V65" s="137"/>
    </row>
    <row r="66" spans="1:22" s="80" customFormat="1" x14ac:dyDescent="0.15">
      <c r="A66" s="25">
        <v>2018</v>
      </c>
      <c r="B66" s="4">
        <v>2</v>
      </c>
      <c r="C66" s="39">
        <v>1782</v>
      </c>
      <c r="D66" s="36">
        <v>26.2</v>
      </c>
      <c r="E66" s="36">
        <v>2.1</v>
      </c>
      <c r="F66" s="81">
        <v>210183</v>
      </c>
      <c r="G66" s="97">
        <v>2623557</v>
      </c>
      <c r="H66" s="67">
        <v>457</v>
      </c>
      <c r="I66" s="68" t="s">
        <v>4</v>
      </c>
      <c r="J66" s="62">
        <v>2.2999999999999998</v>
      </c>
      <c r="K66" s="79">
        <v>-8443</v>
      </c>
      <c r="L66" s="78">
        <v>40286</v>
      </c>
      <c r="M66" s="67">
        <v>208</v>
      </c>
      <c r="N66" s="32">
        <v>66.8</v>
      </c>
      <c r="O66" s="29">
        <v>5.8</v>
      </c>
      <c r="P66" s="79">
        <v>658</v>
      </c>
      <c r="Q66" s="79">
        <v>7617</v>
      </c>
      <c r="R66" s="136"/>
      <c r="S66" s="122"/>
      <c r="T66" s="122"/>
      <c r="U66" s="122"/>
      <c r="V66" s="137"/>
    </row>
    <row r="67" spans="1:22" s="80" customFormat="1" x14ac:dyDescent="0.15">
      <c r="A67" s="25">
        <v>2018</v>
      </c>
      <c r="B67" s="4">
        <v>3</v>
      </c>
      <c r="C67" s="39">
        <v>1777</v>
      </c>
      <c r="D67" s="36">
        <v>24.7</v>
      </c>
      <c r="E67" s="36">
        <v>2</v>
      </c>
      <c r="F67" s="81">
        <v>211379</v>
      </c>
      <c r="G67" s="97">
        <v>2586887</v>
      </c>
      <c r="H67" s="67">
        <v>453</v>
      </c>
      <c r="I67" s="68" t="s">
        <v>4</v>
      </c>
      <c r="J67" s="62">
        <v>2.2000000000000002</v>
      </c>
      <c r="K67" s="79">
        <v>-8491</v>
      </c>
      <c r="L67" s="78">
        <v>39808</v>
      </c>
      <c r="M67" s="67">
        <v>202</v>
      </c>
      <c r="N67" s="32">
        <v>57.1</v>
      </c>
      <c r="O67" s="29">
        <v>5.7</v>
      </c>
      <c r="P67" s="79">
        <v>756</v>
      </c>
      <c r="Q67" s="79">
        <v>7637</v>
      </c>
      <c r="R67" s="136"/>
      <c r="S67" s="122"/>
      <c r="T67" s="122"/>
      <c r="U67" s="122"/>
      <c r="V67" s="137"/>
    </row>
    <row r="68" spans="1:22" s="80" customFormat="1" x14ac:dyDescent="0.15">
      <c r="A68" s="25">
        <v>2018</v>
      </c>
      <c r="B68" s="4">
        <v>4</v>
      </c>
      <c r="C68" s="39">
        <v>1779</v>
      </c>
      <c r="D68" s="36">
        <v>25.5</v>
      </c>
      <c r="E68" s="36">
        <v>2.1</v>
      </c>
      <c r="F68" s="81">
        <v>211577</v>
      </c>
      <c r="G68" s="97">
        <v>2587578</v>
      </c>
      <c r="H68" s="67">
        <v>455</v>
      </c>
      <c r="I68" s="68" t="s">
        <v>4</v>
      </c>
      <c r="J68" s="62">
        <v>2.1</v>
      </c>
      <c r="K68" s="79">
        <v>-8476</v>
      </c>
      <c r="L68" s="78">
        <v>39969</v>
      </c>
      <c r="M68" s="67">
        <v>212</v>
      </c>
      <c r="N68" s="32">
        <v>55.9</v>
      </c>
      <c r="O68" s="29">
        <v>5.6</v>
      </c>
      <c r="P68" s="79">
        <v>775</v>
      </c>
      <c r="Q68" s="79">
        <v>7775</v>
      </c>
      <c r="R68" s="136"/>
      <c r="S68" s="122"/>
      <c r="T68" s="122"/>
      <c r="U68" s="122"/>
      <c r="V68" s="137"/>
    </row>
    <row r="69" spans="1:22" s="80" customFormat="1" x14ac:dyDescent="0.15">
      <c r="A69" s="25">
        <v>2018</v>
      </c>
      <c r="B69" s="4">
        <v>5</v>
      </c>
      <c r="C69" s="39">
        <v>1772</v>
      </c>
      <c r="D69" s="36">
        <v>24.9</v>
      </c>
      <c r="E69" s="36">
        <v>2</v>
      </c>
      <c r="F69" s="81">
        <v>211740</v>
      </c>
      <c r="G69" s="97">
        <v>2585261</v>
      </c>
      <c r="H69" s="67">
        <v>453</v>
      </c>
      <c r="I69" s="68" t="s">
        <v>4</v>
      </c>
      <c r="J69" s="62">
        <v>2.2000000000000002</v>
      </c>
      <c r="K69" s="79">
        <v>-8462</v>
      </c>
      <c r="L69" s="78">
        <v>39772</v>
      </c>
      <c r="M69" s="67">
        <v>219</v>
      </c>
      <c r="N69" s="32">
        <v>60.7</v>
      </c>
      <c r="O69" s="29">
        <v>5.8</v>
      </c>
      <c r="P69" s="79">
        <v>751</v>
      </c>
      <c r="Q69" s="79">
        <v>7879</v>
      </c>
      <c r="R69" s="136"/>
      <c r="S69" s="122"/>
      <c r="T69" s="122"/>
      <c r="U69" s="122"/>
      <c r="V69" s="137"/>
    </row>
    <row r="70" spans="1:22" s="80" customFormat="1" x14ac:dyDescent="0.15">
      <c r="A70" s="25">
        <v>2018</v>
      </c>
      <c r="B70" s="4">
        <v>6</v>
      </c>
      <c r="C70" s="39">
        <v>1766</v>
      </c>
      <c r="D70" s="36">
        <v>23.8</v>
      </c>
      <c r="E70" s="36">
        <v>2</v>
      </c>
      <c r="F70" s="81">
        <v>212453</v>
      </c>
      <c r="G70" s="97">
        <v>2549355</v>
      </c>
      <c r="H70" s="67">
        <v>456</v>
      </c>
      <c r="I70" s="68">
        <v>19.399999999999999</v>
      </c>
      <c r="J70" s="62">
        <v>1.8</v>
      </c>
      <c r="K70" s="79">
        <v>4517</v>
      </c>
      <c r="L70" s="78">
        <v>48848</v>
      </c>
      <c r="M70" s="67">
        <v>213</v>
      </c>
      <c r="N70" s="32">
        <v>83</v>
      </c>
      <c r="O70" s="29">
        <v>5.2</v>
      </c>
      <c r="P70" s="79">
        <v>534</v>
      </c>
      <c r="Q70" s="79">
        <v>8525</v>
      </c>
      <c r="R70" s="136"/>
      <c r="S70" s="122"/>
      <c r="T70" s="122"/>
      <c r="U70" s="122"/>
      <c r="V70" s="137"/>
    </row>
    <row r="71" spans="1:22" s="80" customFormat="1" x14ac:dyDescent="0.15">
      <c r="A71" s="25">
        <v>2018</v>
      </c>
      <c r="B71" s="4">
        <v>7</v>
      </c>
      <c r="C71" s="39">
        <v>1775</v>
      </c>
      <c r="D71" s="36">
        <v>24.1</v>
      </c>
      <c r="E71" s="36">
        <v>2</v>
      </c>
      <c r="F71" s="81">
        <v>212555</v>
      </c>
      <c r="G71" s="97">
        <v>2549750</v>
      </c>
      <c r="H71" s="67">
        <v>449</v>
      </c>
      <c r="I71" s="68">
        <v>19.600000000000001</v>
      </c>
      <c r="J71" s="62">
        <v>1.8</v>
      </c>
      <c r="K71" s="79">
        <v>4439</v>
      </c>
      <c r="L71" s="78">
        <v>48176</v>
      </c>
      <c r="M71" s="67">
        <v>217</v>
      </c>
      <c r="N71" s="32">
        <v>109.1</v>
      </c>
      <c r="O71" s="29">
        <v>5.9</v>
      </c>
      <c r="P71" s="79">
        <v>455</v>
      </c>
      <c r="Q71" s="79">
        <v>8405</v>
      </c>
      <c r="R71" s="136"/>
      <c r="S71" s="122"/>
      <c r="T71" s="122"/>
      <c r="U71" s="122"/>
      <c r="V71" s="137"/>
    </row>
    <row r="72" spans="1:22" s="80" customFormat="1" x14ac:dyDescent="0.15">
      <c r="A72" s="25">
        <v>2018</v>
      </c>
      <c r="B72" s="4">
        <v>8</v>
      </c>
      <c r="C72" s="39">
        <v>1776</v>
      </c>
      <c r="D72" s="36">
        <v>23.8</v>
      </c>
      <c r="E72" s="36">
        <v>2</v>
      </c>
      <c r="F72" s="81">
        <v>212613</v>
      </c>
      <c r="G72" s="97">
        <v>2550767</v>
      </c>
      <c r="H72" s="67">
        <v>449</v>
      </c>
      <c r="I72" s="68">
        <v>19.3</v>
      </c>
      <c r="J72" s="62">
        <v>1.8</v>
      </c>
      <c r="K72" s="79">
        <v>4434</v>
      </c>
      <c r="L72" s="78">
        <v>48116</v>
      </c>
      <c r="M72" s="67">
        <v>224</v>
      </c>
      <c r="N72" s="32">
        <v>105.8</v>
      </c>
      <c r="O72" s="29">
        <v>6.2</v>
      </c>
      <c r="P72" s="79">
        <v>501</v>
      </c>
      <c r="Q72" s="79">
        <v>8594</v>
      </c>
      <c r="R72" s="136"/>
      <c r="S72" s="122"/>
      <c r="T72" s="122"/>
      <c r="U72" s="122"/>
      <c r="V72" s="137"/>
    </row>
    <row r="73" spans="1:22" s="80" customFormat="1" x14ac:dyDescent="0.15">
      <c r="A73" s="25">
        <v>2018</v>
      </c>
      <c r="B73" s="4">
        <v>9</v>
      </c>
      <c r="C73" s="39">
        <v>1774</v>
      </c>
      <c r="D73" s="36">
        <v>24.9</v>
      </c>
      <c r="E73" s="36">
        <v>2.1</v>
      </c>
      <c r="F73" s="81">
        <v>212519</v>
      </c>
      <c r="G73" s="97">
        <v>2546534</v>
      </c>
      <c r="H73" s="67">
        <v>441</v>
      </c>
      <c r="I73" s="68">
        <v>18.399999999999999</v>
      </c>
      <c r="J73" s="62">
        <v>1.7</v>
      </c>
      <c r="K73" s="79">
        <v>4336</v>
      </c>
      <c r="L73" s="78">
        <v>47341</v>
      </c>
      <c r="M73" s="67">
        <v>218</v>
      </c>
      <c r="N73" s="32">
        <v>107.4</v>
      </c>
      <c r="O73" s="29">
        <v>5.9</v>
      </c>
      <c r="P73" s="79">
        <v>502</v>
      </c>
      <c r="Q73" s="79">
        <v>9077</v>
      </c>
      <c r="R73" s="136"/>
      <c r="S73" s="122"/>
      <c r="T73" s="122"/>
      <c r="U73" s="122"/>
      <c r="V73" s="137"/>
    </row>
    <row r="74" spans="1:22" s="80" customFormat="1" x14ac:dyDescent="0.15">
      <c r="A74" s="25">
        <v>2018</v>
      </c>
      <c r="B74" s="4">
        <v>10</v>
      </c>
      <c r="C74" s="39">
        <v>1776</v>
      </c>
      <c r="D74" s="36">
        <v>22.5</v>
      </c>
      <c r="E74" s="36">
        <v>1.9</v>
      </c>
      <c r="F74" s="81">
        <v>212536</v>
      </c>
      <c r="G74" s="97">
        <v>2546450</v>
      </c>
      <c r="H74" s="67">
        <v>441</v>
      </c>
      <c r="I74" s="70">
        <v>17.600000000000001</v>
      </c>
      <c r="J74" s="62">
        <v>1.6</v>
      </c>
      <c r="K74" s="79">
        <v>4333</v>
      </c>
      <c r="L74" s="78">
        <v>47342</v>
      </c>
      <c r="M74" s="67">
        <v>222</v>
      </c>
      <c r="N74" s="32">
        <v>89.7</v>
      </c>
      <c r="O74" s="29">
        <v>4.9000000000000004</v>
      </c>
      <c r="P74" s="79">
        <v>518</v>
      </c>
      <c r="Q74" s="79">
        <v>9518</v>
      </c>
      <c r="R74" s="136"/>
      <c r="S74" s="122"/>
      <c r="T74" s="122"/>
      <c r="U74" s="122"/>
      <c r="V74" s="137"/>
    </row>
    <row r="75" spans="1:22" s="80" customFormat="1" x14ac:dyDescent="0.15">
      <c r="A75" s="25">
        <v>2018</v>
      </c>
      <c r="B75" s="4">
        <v>11</v>
      </c>
      <c r="C75" s="39">
        <v>1781</v>
      </c>
      <c r="D75" s="36">
        <v>22.9</v>
      </c>
      <c r="E75" s="36">
        <v>1.9</v>
      </c>
      <c r="F75" s="81">
        <v>213161</v>
      </c>
      <c r="G75" s="97">
        <v>2547375</v>
      </c>
      <c r="H75" s="67">
        <v>437</v>
      </c>
      <c r="I75" s="70">
        <v>17.2</v>
      </c>
      <c r="J75" s="62">
        <v>1.6</v>
      </c>
      <c r="K75" s="79">
        <v>4322</v>
      </c>
      <c r="L75" s="78">
        <v>47012</v>
      </c>
      <c r="M75" s="67">
        <v>224</v>
      </c>
      <c r="N75" s="32">
        <v>98.1</v>
      </c>
      <c r="O75" s="29">
        <v>5.4</v>
      </c>
      <c r="P75" s="79">
        <v>523</v>
      </c>
      <c r="Q75" s="79">
        <v>9551</v>
      </c>
      <c r="R75" s="136"/>
      <c r="S75" s="122"/>
      <c r="T75" s="122"/>
      <c r="U75" s="122"/>
      <c r="V75" s="137"/>
    </row>
    <row r="76" spans="1:22" s="80" customFormat="1" x14ac:dyDescent="0.15">
      <c r="A76" s="25">
        <v>2018</v>
      </c>
      <c r="B76" s="4">
        <v>12</v>
      </c>
      <c r="C76" s="39">
        <v>1786</v>
      </c>
      <c r="D76" s="36">
        <v>20.399999999999999</v>
      </c>
      <c r="E76" s="36">
        <v>1.7</v>
      </c>
      <c r="F76" s="81">
        <v>213074</v>
      </c>
      <c r="G76" s="97">
        <v>2543185</v>
      </c>
      <c r="H76" s="67">
        <v>430</v>
      </c>
      <c r="I76" s="70">
        <v>15</v>
      </c>
      <c r="J76" s="62">
        <v>1.4</v>
      </c>
      <c r="K76" s="79">
        <v>4319</v>
      </c>
      <c r="L76" s="78">
        <v>46596</v>
      </c>
      <c r="M76" s="67">
        <v>220</v>
      </c>
      <c r="N76" s="32">
        <v>81.900000000000006</v>
      </c>
      <c r="O76" s="29">
        <v>4.2</v>
      </c>
      <c r="P76" s="79">
        <v>505</v>
      </c>
      <c r="Q76" s="79">
        <v>9842</v>
      </c>
      <c r="R76" s="136"/>
      <c r="S76" s="122"/>
      <c r="T76" s="122"/>
      <c r="U76" s="122"/>
      <c r="V76" s="137"/>
    </row>
    <row r="77" spans="1:22" s="80" customFormat="1" x14ac:dyDescent="0.15">
      <c r="A77" s="25">
        <v>2019</v>
      </c>
      <c r="B77" s="4">
        <v>1</v>
      </c>
      <c r="C77" s="39">
        <v>1787</v>
      </c>
      <c r="D77" s="36">
        <v>21.4</v>
      </c>
      <c r="E77" s="36">
        <v>1.8</v>
      </c>
      <c r="F77" s="81">
        <v>216872</v>
      </c>
      <c r="G77" s="97">
        <v>2549254</v>
      </c>
      <c r="H77" s="67">
        <v>430</v>
      </c>
      <c r="I77" s="70">
        <v>15.3</v>
      </c>
      <c r="J77" s="62">
        <v>1.4</v>
      </c>
      <c r="K77" s="79">
        <v>4295</v>
      </c>
      <c r="L77" s="78">
        <v>45734</v>
      </c>
      <c r="M77" s="67">
        <v>230</v>
      </c>
      <c r="N77" s="32">
        <v>93.9</v>
      </c>
      <c r="O77" s="29">
        <v>4.8</v>
      </c>
      <c r="P77" s="79">
        <v>506</v>
      </c>
      <c r="Q77" s="79">
        <v>9943</v>
      </c>
      <c r="R77" s="136"/>
      <c r="S77" s="122"/>
      <c r="T77" s="122"/>
      <c r="U77" s="122"/>
      <c r="V77" s="137"/>
    </row>
    <row r="78" spans="1:22" s="80" customFormat="1" x14ac:dyDescent="0.15">
      <c r="A78" s="25">
        <v>2019</v>
      </c>
      <c r="B78" s="4">
        <v>2</v>
      </c>
      <c r="C78" s="39">
        <v>1790</v>
      </c>
      <c r="D78" s="36">
        <v>22.1</v>
      </c>
      <c r="E78" s="36">
        <v>1.9</v>
      </c>
      <c r="F78" s="81">
        <v>217107</v>
      </c>
      <c r="G78" s="97">
        <v>2551340</v>
      </c>
      <c r="H78" s="67">
        <v>428</v>
      </c>
      <c r="I78" s="70">
        <v>15.7</v>
      </c>
      <c r="J78" s="62">
        <v>1.5</v>
      </c>
      <c r="K78" s="79">
        <v>4267</v>
      </c>
      <c r="L78" s="78">
        <v>45512</v>
      </c>
      <c r="M78" s="67">
        <v>229</v>
      </c>
      <c r="N78" s="32">
        <v>94.7</v>
      </c>
      <c r="O78" s="29">
        <v>4.9000000000000004</v>
      </c>
      <c r="P78" s="79">
        <v>508</v>
      </c>
      <c r="Q78" s="79">
        <v>9922</v>
      </c>
      <c r="R78" s="136"/>
      <c r="S78" s="122"/>
      <c r="T78" s="122"/>
      <c r="U78" s="122"/>
      <c r="V78" s="137"/>
    </row>
    <row r="79" spans="1:22" s="80" customFormat="1" x14ac:dyDescent="0.15">
      <c r="A79" s="25">
        <v>2019</v>
      </c>
      <c r="B79" s="4">
        <v>3</v>
      </c>
      <c r="C79" s="39">
        <v>1792</v>
      </c>
      <c r="D79" s="36">
        <v>21.7</v>
      </c>
      <c r="E79" s="36">
        <v>1.9</v>
      </c>
      <c r="F79" s="81">
        <v>218273</v>
      </c>
      <c r="G79" s="97">
        <v>2549490</v>
      </c>
      <c r="H79" s="67">
        <v>431</v>
      </c>
      <c r="I79" s="70">
        <v>16</v>
      </c>
      <c r="J79" s="62">
        <v>1.5</v>
      </c>
      <c r="K79" s="79">
        <v>4190</v>
      </c>
      <c r="L79" s="78">
        <v>45318</v>
      </c>
      <c r="M79" s="67">
        <v>228</v>
      </c>
      <c r="N79" s="32">
        <v>98.6</v>
      </c>
      <c r="O79" s="29">
        <v>4.9000000000000004</v>
      </c>
      <c r="P79" s="79">
        <v>505</v>
      </c>
      <c r="Q79" s="79">
        <v>10251</v>
      </c>
      <c r="R79" s="136"/>
      <c r="S79" s="122"/>
      <c r="T79" s="122"/>
      <c r="U79" s="122"/>
      <c r="V79" s="137"/>
    </row>
    <row r="80" spans="1:22" s="80" customFormat="1" x14ac:dyDescent="0.15">
      <c r="A80" s="25">
        <v>2019</v>
      </c>
      <c r="B80" s="4">
        <v>4</v>
      </c>
      <c r="C80" s="39">
        <v>1792</v>
      </c>
      <c r="D80" s="36">
        <v>22.2</v>
      </c>
      <c r="E80" s="36">
        <v>1.9</v>
      </c>
      <c r="F80" s="81">
        <v>218346</v>
      </c>
      <c r="G80" s="97">
        <v>2549894</v>
      </c>
      <c r="H80" s="67">
        <v>431</v>
      </c>
      <c r="I80" s="70">
        <v>15.9</v>
      </c>
      <c r="J80" s="62">
        <v>1.5</v>
      </c>
      <c r="K80" s="79">
        <v>4174</v>
      </c>
      <c r="L80" s="78">
        <v>45267</v>
      </c>
      <c r="M80" s="67">
        <v>236</v>
      </c>
      <c r="N80" s="32">
        <v>118.1</v>
      </c>
      <c r="O80" s="29">
        <v>5</v>
      </c>
      <c r="P80" s="79">
        <v>432</v>
      </c>
      <c r="Q80" s="79">
        <v>10308</v>
      </c>
      <c r="R80" s="136"/>
      <c r="S80" s="122"/>
      <c r="T80" s="122"/>
      <c r="U80" s="122"/>
      <c r="V80" s="137"/>
    </row>
    <row r="81" spans="1:22" s="80" customFormat="1" x14ac:dyDescent="0.15">
      <c r="A81" s="25">
        <v>2019</v>
      </c>
      <c r="B81" s="4">
        <v>5</v>
      </c>
      <c r="C81" s="39">
        <v>1794</v>
      </c>
      <c r="D81" s="36">
        <v>20.7</v>
      </c>
      <c r="E81" s="36">
        <v>1.8</v>
      </c>
      <c r="F81" s="81">
        <v>218550</v>
      </c>
      <c r="G81" s="97">
        <v>2553450</v>
      </c>
      <c r="H81" s="67">
        <v>428</v>
      </c>
      <c r="I81" s="70">
        <v>15.4</v>
      </c>
      <c r="J81" s="62">
        <v>1.4</v>
      </c>
      <c r="K81" s="79">
        <v>4069</v>
      </c>
      <c r="L81" s="78">
        <v>45138</v>
      </c>
      <c r="M81" s="67">
        <v>239</v>
      </c>
      <c r="N81" s="32">
        <v>109.6</v>
      </c>
      <c r="O81" s="29">
        <v>4.8</v>
      </c>
      <c r="P81" s="79">
        <v>446</v>
      </c>
      <c r="Q81" s="79">
        <v>10304</v>
      </c>
      <c r="R81" s="136"/>
      <c r="S81" s="122"/>
      <c r="T81" s="122"/>
      <c r="U81" s="122"/>
      <c r="V81" s="137"/>
    </row>
    <row r="82" spans="1:22" s="80" customFormat="1" x14ac:dyDescent="0.15">
      <c r="A82" s="25">
        <v>2019</v>
      </c>
      <c r="B82" s="4">
        <v>6</v>
      </c>
      <c r="C82" s="39">
        <v>1794</v>
      </c>
      <c r="D82" s="36">
        <v>19.3</v>
      </c>
      <c r="E82" s="36">
        <v>1.7</v>
      </c>
      <c r="F82" s="81">
        <v>232144</v>
      </c>
      <c r="G82" s="97">
        <v>2610395</v>
      </c>
      <c r="H82" s="67">
        <v>425</v>
      </c>
      <c r="I82" s="70">
        <v>4.0999999999999996</v>
      </c>
      <c r="J82" s="62">
        <v>1.2</v>
      </c>
      <c r="K82" s="79">
        <v>15092</v>
      </c>
      <c r="L82" s="78">
        <v>53881</v>
      </c>
      <c r="M82" s="67">
        <v>239</v>
      </c>
      <c r="N82" s="32">
        <v>170.1</v>
      </c>
      <c r="O82" s="29">
        <v>4.2</v>
      </c>
      <c r="P82" s="79">
        <v>276</v>
      </c>
      <c r="Q82" s="79">
        <v>11099</v>
      </c>
      <c r="R82" s="136"/>
      <c r="S82" s="122"/>
      <c r="T82" s="122"/>
      <c r="U82" s="122"/>
      <c r="V82" s="137"/>
    </row>
    <row r="83" spans="1:22" s="80" customFormat="1" x14ac:dyDescent="0.15">
      <c r="A83" s="25">
        <v>2019</v>
      </c>
      <c r="B83" s="4">
        <v>7</v>
      </c>
      <c r="C83" s="39">
        <v>1791</v>
      </c>
      <c r="D83" s="36">
        <v>19.5</v>
      </c>
      <c r="E83" s="36">
        <v>1.7</v>
      </c>
      <c r="F83" s="81">
        <v>232133</v>
      </c>
      <c r="G83" s="97">
        <v>2609582</v>
      </c>
      <c r="H83" s="67">
        <v>423</v>
      </c>
      <c r="I83" s="70">
        <v>4.0999999999999996</v>
      </c>
      <c r="J83" s="62">
        <v>1.1000000000000001</v>
      </c>
      <c r="K83" s="79">
        <v>15089</v>
      </c>
      <c r="L83" s="78">
        <v>53825</v>
      </c>
      <c r="M83" s="67">
        <v>245</v>
      </c>
      <c r="N83" s="32">
        <v>198.2</v>
      </c>
      <c r="O83" s="29">
        <v>4.4000000000000004</v>
      </c>
      <c r="P83" s="79">
        <v>248</v>
      </c>
      <c r="Q83" s="79">
        <v>11135</v>
      </c>
      <c r="R83" s="136"/>
      <c r="S83" s="122"/>
      <c r="T83" s="122"/>
      <c r="U83" s="122"/>
      <c r="V83" s="137"/>
    </row>
    <row r="84" spans="1:22" s="80" customFormat="1" x14ac:dyDescent="0.15">
      <c r="A84" s="25">
        <v>2019</v>
      </c>
      <c r="B84" s="4">
        <v>8</v>
      </c>
      <c r="C84" s="39">
        <v>1791</v>
      </c>
      <c r="D84" s="36">
        <v>18.600000000000001</v>
      </c>
      <c r="E84" s="36">
        <v>1.7</v>
      </c>
      <c r="F84" s="81">
        <v>234146</v>
      </c>
      <c r="G84" s="97">
        <v>2610281</v>
      </c>
      <c r="H84" s="67">
        <v>423</v>
      </c>
      <c r="I84" s="70">
        <v>4.5999999999999996</v>
      </c>
      <c r="J84" s="62">
        <v>1.1000000000000001</v>
      </c>
      <c r="K84" s="79">
        <v>13067</v>
      </c>
      <c r="L84" s="78">
        <v>52924</v>
      </c>
      <c r="M84" s="67">
        <v>249</v>
      </c>
      <c r="N84" s="32">
        <v>161.19999999999999</v>
      </c>
      <c r="O84" s="29">
        <v>4.0999999999999996</v>
      </c>
      <c r="P84" s="79">
        <v>283</v>
      </c>
      <c r="Q84" s="79">
        <v>11200</v>
      </c>
      <c r="R84" s="136"/>
      <c r="S84" s="122"/>
      <c r="T84" s="122"/>
      <c r="U84" s="122"/>
      <c r="V84" s="137"/>
    </row>
    <row r="85" spans="1:22" s="80" customFormat="1" x14ac:dyDescent="0.15">
      <c r="A85" s="25">
        <v>2019</v>
      </c>
      <c r="B85" s="4">
        <v>9</v>
      </c>
      <c r="C85" s="39">
        <v>1793</v>
      </c>
      <c r="D85" s="36">
        <v>19.5</v>
      </c>
      <c r="E85" s="36">
        <v>1.8</v>
      </c>
      <c r="F85" s="81">
        <v>234067</v>
      </c>
      <c r="G85" s="97">
        <v>2610771</v>
      </c>
      <c r="H85" s="67">
        <v>423</v>
      </c>
      <c r="I85" s="70">
        <v>4.7</v>
      </c>
      <c r="J85" s="62">
        <v>1.1000000000000001</v>
      </c>
      <c r="K85" s="79">
        <v>13025</v>
      </c>
      <c r="L85" s="78">
        <v>53062</v>
      </c>
      <c r="M85" s="67">
        <v>248</v>
      </c>
      <c r="N85" s="32">
        <v>151.9</v>
      </c>
      <c r="O85" s="29">
        <v>4.2</v>
      </c>
      <c r="P85" s="79">
        <v>310</v>
      </c>
      <c r="Q85" s="79">
        <v>11299</v>
      </c>
      <c r="R85" s="136"/>
      <c r="S85" s="122"/>
      <c r="T85" s="122"/>
      <c r="U85" s="122"/>
      <c r="V85" s="137"/>
    </row>
    <row r="86" spans="1:22" s="80" customFormat="1" x14ac:dyDescent="0.15">
      <c r="A86" s="25">
        <v>2019</v>
      </c>
      <c r="B86" s="4">
        <v>10</v>
      </c>
      <c r="C86" s="39">
        <v>1795</v>
      </c>
      <c r="D86" s="36">
        <v>20.5</v>
      </c>
      <c r="E86" s="36">
        <v>1.8</v>
      </c>
      <c r="F86" s="81">
        <v>233955</v>
      </c>
      <c r="G86" s="97">
        <v>2610248</v>
      </c>
      <c r="H86" s="67">
        <v>423</v>
      </c>
      <c r="I86" s="70">
        <v>4.9000000000000004</v>
      </c>
      <c r="J86" s="62">
        <v>1.2</v>
      </c>
      <c r="K86" s="79">
        <v>12972</v>
      </c>
      <c r="L86" s="78">
        <v>53019</v>
      </c>
      <c r="M86" s="67">
        <v>248</v>
      </c>
      <c r="N86" s="32">
        <v>153.30000000000001</v>
      </c>
      <c r="O86" s="29">
        <v>4.0999999999999996</v>
      </c>
      <c r="P86" s="79">
        <v>300</v>
      </c>
      <c r="Q86" s="79">
        <v>11291</v>
      </c>
      <c r="R86" s="136"/>
      <c r="S86" s="122"/>
      <c r="T86" s="122"/>
      <c r="U86" s="122"/>
      <c r="V86" s="137"/>
    </row>
    <row r="87" spans="1:22" s="80" customFormat="1" x14ac:dyDescent="0.15">
      <c r="A87" s="25">
        <v>2019</v>
      </c>
      <c r="B87" s="4">
        <v>11</v>
      </c>
      <c r="C87" s="39">
        <v>1798</v>
      </c>
      <c r="D87" s="36">
        <v>21</v>
      </c>
      <c r="E87" s="36">
        <v>1.9</v>
      </c>
      <c r="F87" s="81">
        <v>233796</v>
      </c>
      <c r="G87" s="97">
        <v>2611226</v>
      </c>
      <c r="H87" s="67">
        <v>426</v>
      </c>
      <c r="I87" s="70">
        <v>5.0999999999999996</v>
      </c>
      <c r="J87" s="62">
        <v>1.3</v>
      </c>
      <c r="K87" s="79">
        <v>12977</v>
      </c>
      <c r="L87" s="78">
        <v>53235</v>
      </c>
      <c r="M87" s="67">
        <v>255</v>
      </c>
      <c r="N87" s="32">
        <v>168.5</v>
      </c>
      <c r="O87" s="29">
        <v>4.5</v>
      </c>
      <c r="P87" s="79">
        <v>301</v>
      </c>
      <c r="Q87" s="79">
        <v>11326</v>
      </c>
      <c r="R87" s="136"/>
      <c r="S87" s="122"/>
      <c r="T87" s="122"/>
      <c r="U87" s="122"/>
      <c r="V87" s="137"/>
    </row>
    <row r="88" spans="1:22" s="80" customFormat="1" x14ac:dyDescent="0.15">
      <c r="A88" s="25">
        <v>2019</v>
      </c>
      <c r="B88" s="4">
        <v>12</v>
      </c>
      <c r="C88" s="39">
        <v>1803</v>
      </c>
      <c r="D88" s="36">
        <v>21.2</v>
      </c>
      <c r="E88" s="36">
        <v>1.9</v>
      </c>
      <c r="F88" s="81">
        <v>233692</v>
      </c>
      <c r="G88" s="97">
        <v>2611379</v>
      </c>
      <c r="H88" s="67">
        <v>425</v>
      </c>
      <c r="I88" s="70">
        <v>5.2</v>
      </c>
      <c r="J88" s="62">
        <v>1.3</v>
      </c>
      <c r="K88" s="79">
        <v>12969</v>
      </c>
      <c r="L88" s="78">
        <v>53236</v>
      </c>
      <c r="M88" s="67">
        <v>252</v>
      </c>
      <c r="N88" s="32" t="s">
        <v>29</v>
      </c>
      <c r="O88" s="29">
        <v>4.2</v>
      </c>
      <c r="P88" s="79">
        <v>-10</v>
      </c>
      <c r="Q88" s="79">
        <v>11466</v>
      </c>
      <c r="R88" s="136"/>
      <c r="S88" s="122"/>
      <c r="T88" s="122"/>
      <c r="U88" s="122"/>
      <c r="V88" s="137"/>
    </row>
    <row r="89" spans="1:22" s="80" customFormat="1" x14ac:dyDescent="0.15">
      <c r="A89" s="25">
        <v>2020</v>
      </c>
      <c r="B89" s="4">
        <v>1</v>
      </c>
      <c r="C89" s="39">
        <v>1800</v>
      </c>
      <c r="D89" s="36">
        <v>20.7</v>
      </c>
      <c r="E89" s="36">
        <v>1.9</v>
      </c>
      <c r="F89" s="81">
        <v>232931</v>
      </c>
      <c r="G89" s="97">
        <v>2601684</v>
      </c>
      <c r="H89" s="67">
        <v>427</v>
      </c>
      <c r="I89" s="70">
        <v>5.0999999999999996</v>
      </c>
      <c r="J89" s="62">
        <v>1.2</v>
      </c>
      <c r="K89" s="79">
        <v>13000</v>
      </c>
      <c r="L89" s="78">
        <v>53333</v>
      </c>
      <c r="M89" s="67">
        <v>269</v>
      </c>
      <c r="N89" s="32" t="s">
        <v>29</v>
      </c>
      <c r="O89" s="29">
        <v>4.5</v>
      </c>
      <c r="P89" s="79">
        <v>-34</v>
      </c>
      <c r="Q89" s="79">
        <v>11479</v>
      </c>
      <c r="R89" s="67">
        <v>601</v>
      </c>
      <c r="S89" s="53">
        <v>16.3</v>
      </c>
      <c r="T89" s="52">
        <v>1.5</v>
      </c>
      <c r="U89" s="79">
        <v>4912</v>
      </c>
      <c r="V89" s="78">
        <v>52586</v>
      </c>
    </row>
    <row r="90" spans="1:22" s="80" customFormat="1" x14ac:dyDescent="0.15">
      <c r="A90" s="25">
        <v>2020</v>
      </c>
      <c r="B90" s="4">
        <v>2</v>
      </c>
      <c r="C90" s="39">
        <v>1801</v>
      </c>
      <c r="D90" s="36">
        <v>18.600000000000001</v>
      </c>
      <c r="E90" s="36">
        <v>1.7</v>
      </c>
      <c r="F90" s="81">
        <v>232979</v>
      </c>
      <c r="G90" s="97">
        <v>2602073</v>
      </c>
      <c r="H90" s="67">
        <v>423</v>
      </c>
      <c r="I90" s="70">
        <v>4.4000000000000004</v>
      </c>
      <c r="J90" s="62">
        <v>1.1000000000000001</v>
      </c>
      <c r="K90" s="79">
        <v>12978</v>
      </c>
      <c r="L90" s="78">
        <v>53273</v>
      </c>
      <c r="M90" s="67">
        <v>266</v>
      </c>
      <c r="N90" s="32" t="s">
        <v>29</v>
      </c>
      <c r="O90" s="29">
        <v>3.9</v>
      </c>
      <c r="P90" s="79">
        <v>-43</v>
      </c>
      <c r="Q90" s="79">
        <v>11238</v>
      </c>
      <c r="R90" s="67">
        <v>599</v>
      </c>
      <c r="S90" s="53">
        <v>13.9</v>
      </c>
      <c r="T90" s="52">
        <v>1.3</v>
      </c>
      <c r="U90" s="79">
        <v>4900</v>
      </c>
      <c r="V90" s="78">
        <v>52230</v>
      </c>
    </row>
    <row r="91" spans="1:22" s="80" customFormat="1" x14ac:dyDescent="0.15">
      <c r="A91" s="25">
        <v>2020</v>
      </c>
      <c r="B91" s="4">
        <v>3</v>
      </c>
      <c r="C91" s="39">
        <v>1801</v>
      </c>
      <c r="D91" s="36">
        <v>17.2</v>
      </c>
      <c r="E91" s="36">
        <v>1.5</v>
      </c>
      <c r="F91" s="81">
        <v>231927</v>
      </c>
      <c r="G91" s="97">
        <v>2594237</v>
      </c>
      <c r="H91" s="67">
        <v>415</v>
      </c>
      <c r="I91" s="70">
        <v>3.7</v>
      </c>
      <c r="J91" s="62">
        <v>0.9</v>
      </c>
      <c r="K91" s="79">
        <v>12920</v>
      </c>
      <c r="L91" s="78">
        <v>52397</v>
      </c>
      <c r="M91" s="67">
        <v>262</v>
      </c>
      <c r="N91" s="32" t="s">
        <v>29</v>
      </c>
      <c r="O91" s="29">
        <v>3.3</v>
      </c>
      <c r="P91" s="79">
        <v>-59</v>
      </c>
      <c r="Q91" s="79">
        <v>11404</v>
      </c>
      <c r="R91" s="67">
        <v>593</v>
      </c>
      <c r="S91" s="53">
        <v>21.9</v>
      </c>
      <c r="T91" s="52">
        <v>1.2</v>
      </c>
      <c r="U91" s="79">
        <v>2747</v>
      </c>
      <c r="V91" s="78">
        <v>51362</v>
      </c>
    </row>
    <row r="92" spans="1:22" s="80" customFormat="1" x14ac:dyDescent="0.15">
      <c r="A92" s="25">
        <v>2020</v>
      </c>
      <c r="B92" s="4">
        <v>4</v>
      </c>
      <c r="C92" s="39">
        <v>1806</v>
      </c>
      <c r="D92" s="36">
        <v>18</v>
      </c>
      <c r="E92" s="36">
        <v>1.6</v>
      </c>
      <c r="F92" s="81">
        <v>231456</v>
      </c>
      <c r="G92" s="97">
        <v>2591664</v>
      </c>
      <c r="H92" s="67">
        <v>420</v>
      </c>
      <c r="I92" s="70">
        <v>4.0999999999999996</v>
      </c>
      <c r="J92" s="62">
        <v>1</v>
      </c>
      <c r="K92" s="79">
        <v>12967</v>
      </c>
      <c r="L92" s="78">
        <v>52869</v>
      </c>
      <c r="M92" s="67">
        <v>271</v>
      </c>
      <c r="N92" s="32" t="s">
        <v>29</v>
      </c>
      <c r="O92" s="29">
        <v>4.0999999999999996</v>
      </c>
      <c r="P92" s="79">
        <v>-57</v>
      </c>
      <c r="Q92" s="79">
        <v>11317</v>
      </c>
      <c r="R92" s="67">
        <v>595</v>
      </c>
      <c r="S92" s="53">
        <v>24.1</v>
      </c>
      <c r="T92" s="52">
        <v>1.3</v>
      </c>
      <c r="U92" s="79">
        <v>2735</v>
      </c>
      <c r="V92" s="78">
        <v>51166</v>
      </c>
    </row>
    <row r="93" spans="1:22" s="80" customFormat="1" x14ac:dyDescent="0.15">
      <c r="A93" s="25">
        <v>2020</v>
      </c>
      <c r="B93" s="4">
        <v>5</v>
      </c>
      <c r="C93" s="39">
        <v>1806</v>
      </c>
      <c r="D93" s="36">
        <v>19.399999999999999</v>
      </c>
      <c r="E93" s="36">
        <v>1.7</v>
      </c>
      <c r="F93" s="81">
        <v>230143</v>
      </c>
      <c r="G93" s="97">
        <v>2593350</v>
      </c>
      <c r="H93" s="67">
        <v>419</v>
      </c>
      <c r="I93" s="70">
        <v>4.4000000000000004</v>
      </c>
      <c r="J93" s="62">
        <v>1.1000000000000001</v>
      </c>
      <c r="K93" s="79">
        <v>12979</v>
      </c>
      <c r="L93" s="78">
        <v>53756</v>
      </c>
      <c r="M93" s="67">
        <v>272</v>
      </c>
      <c r="N93" s="32" t="s">
        <v>29</v>
      </c>
      <c r="O93" s="29">
        <v>5</v>
      </c>
      <c r="P93" s="79">
        <v>-8</v>
      </c>
      <c r="Q93" s="79">
        <v>11487</v>
      </c>
      <c r="R93" s="67">
        <v>594</v>
      </c>
      <c r="S93" s="53">
        <v>27.1</v>
      </c>
      <c r="T93" s="52">
        <v>1.4</v>
      </c>
      <c r="U93" s="79">
        <v>2702</v>
      </c>
      <c r="V93" s="78">
        <v>50689</v>
      </c>
    </row>
    <row r="94" spans="1:22" s="80" customFormat="1" x14ac:dyDescent="0.15">
      <c r="A94" s="25">
        <v>2020</v>
      </c>
      <c r="B94" s="4">
        <v>6</v>
      </c>
      <c r="C94" s="39">
        <v>1793</v>
      </c>
      <c r="D94" s="36">
        <v>25.9</v>
      </c>
      <c r="E94" s="36">
        <v>1.7</v>
      </c>
      <c r="F94" s="81">
        <v>171840</v>
      </c>
      <c r="G94" s="97">
        <v>2547013</v>
      </c>
      <c r="H94" s="67">
        <v>414</v>
      </c>
      <c r="I94" s="70">
        <v>27.5</v>
      </c>
      <c r="J94" s="62">
        <v>1.2</v>
      </c>
      <c r="K94" s="79">
        <v>2117</v>
      </c>
      <c r="L94" s="78">
        <v>50191</v>
      </c>
      <c r="M94" s="67">
        <v>269</v>
      </c>
      <c r="N94" s="32" t="s">
        <v>29</v>
      </c>
      <c r="O94" s="29">
        <v>5.8</v>
      </c>
      <c r="P94" s="79">
        <v>-350</v>
      </c>
      <c r="Q94" s="79">
        <v>9914</v>
      </c>
      <c r="R94" s="67">
        <v>580</v>
      </c>
      <c r="S94" s="53">
        <v>33.1</v>
      </c>
      <c r="T94" s="52">
        <v>1.4</v>
      </c>
      <c r="U94" s="79">
        <v>2168</v>
      </c>
      <c r="V94" s="78">
        <v>49787</v>
      </c>
    </row>
    <row r="95" spans="1:22" s="80" customFormat="1" x14ac:dyDescent="0.15">
      <c r="A95" s="25">
        <v>2020</v>
      </c>
      <c r="B95" s="4">
        <v>7</v>
      </c>
      <c r="C95" s="39">
        <v>1804</v>
      </c>
      <c r="D95" s="36">
        <v>25.1</v>
      </c>
      <c r="E95" s="36">
        <v>1.7</v>
      </c>
      <c r="F95" s="81">
        <v>170651</v>
      </c>
      <c r="G95" s="97">
        <v>2548771</v>
      </c>
      <c r="H95" s="67">
        <v>414</v>
      </c>
      <c r="I95" s="70">
        <v>26.6</v>
      </c>
      <c r="J95" s="62">
        <v>1.1000000000000001</v>
      </c>
      <c r="K95" s="79">
        <v>2087</v>
      </c>
      <c r="L95" s="78">
        <v>50175</v>
      </c>
      <c r="M95" s="67">
        <v>270</v>
      </c>
      <c r="N95" s="32" t="s">
        <v>29</v>
      </c>
      <c r="O95" s="29">
        <v>5.9</v>
      </c>
      <c r="P95" s="79">
        <v>-351</v>
      </c>
      <c r="Q95" s="79">
        <v>9852</v>
      </c>
      <c r="R95" s="67">
        <v>583</v>
      </c>
      <c r="S95" s="53">
        <v>35.6</v>
      </c>
      <c r="T95" s="52">
        <v>1.4</v>
      </c>
      <c r="U95" s="79">
        <v>2002</v>
      </c>
      <c r="V95" s="78">
        <v>49753</v>
      </c>
    </row>
    <row r="96" spans="1:22" s="80" customFormat="1" x14ac:dyDescent="0.15">
      <c r="A96" s="25">
        <v>2020</v>
      </c>
      <c r="B96" s="4">
        <v>8</v>
      </c>
      <c r="C96" s="39">
        <v>1802</v>
      </c>
      <c r="D96" s="36">
        <v>27.1</v>
      </c>
      <c r="E96" s="36">
        <v>1.8</v>
      </c>
      <c r="F96" s="81">
        <v>170724</v>
      </c>
      <c r="G96" s="97">
        <v>2549436</v>
      </c>
      <c r="H96" s="67">
        <f>416</f>
        <v>416</v>
      </c>
      <c r="I96" s="70">
        <f>27.6</f>
        <v>27.6</v>
      </c>
      <c r="J96" s="62">
        <f>1.1</f>
        <v>1.1000000000000001</v>
      </c>
      <c r="K96" s="79">
        <f>2075</f>
        <v>2075</v>
      </c>
      <c r="L96" s="78">
        <f>50220</f>
        <v>50220</v>
      </c>
      <c r="M96" s="67">
        <f>273</f>
        <v>273</v>
      </c>
      <c r="N96" s="32" t="str">
        <f>"－"</f>
        <v>－</v>
      </c>
      <c r="O96" s="29">
        <f>7</f>
        <v>7</v>
      </c>
      <c r="P96" s="79">
        <f>-333</f>
        <v>-333</v>
      </c>
      <c r="Q96" s="79">
        <f>9919</f>
        <v>9919</v>
      </c>
      <c r="R96" s="67">
        <f>584</f>
        <v>584</v>
      </c>
      <c r="S96" s="53">
        <f>38.6</f>
        <v>38.6</v>
      </c>
      <c r="T96" s="52">
        <f>1.5</f>
        <v>1.5</v>
      </c>
      <c r="U96" s="79">
        <f>1952</f>
        <v>1952</v>
      </c>
      <c r="V96" s="78">
        <f>49631</f>
        <v>49631</v>
      </c>
    </row>
    <row r="97" spans="1:22" s="80" customFormat="1" x14ac:dyDescent="0.15">
      <c r="A97" s="25">
        <v>2020</v>
      </c>
      <c r="B97" s="4">
        <v>9</v>
      </c>
      <c r="C97" s="39">
        <v>1807</v>
      </c>
      <c r="D97" s="36">
        <v>27.3</v>
      </c>
      <c r="E97" s="36">
        <v>1.8</v>
      </c>
      <c r="F97" s="81">
        <v>170275</v>
      </c>
      <c r="G97" s="97">
        <v>2546709</v>
      </c>
      <c r="H97" s="67">
        <v>414</v>
      </c>
      <c r="I97" s="70">
        <v>27.1</v>
      </c>
      <c r="J97" s="62">
        <v>1.1000000000000001</v>
      </c>
      <c r="K97" s="79">
        <v>2080</v>
      </c>
      <c r="L97" s="78">
        <v>49907</v>
      </c>
      <c r="M97" s="67">
        <v>271</v>
      </c>
      <c r="N97" s="32" t="s">
        <v>29</v>
      </c>
      <c r="O97" s="29">
        <v>7.7</v>
      </c>
      <c r="P97" s="79">
        <v>-585</v>
      </c>
      <c r="Q97" s="79">
        <v>9881</v>
      </c>
      <c r="R97" s="67">
        <v>584</v>
      </c>
      <c r="S97" s="53">
        <v>40</v>
      </c>
      <c r="T97" s="52">
        <v>1.6</v>
      </c>
      <c r="U97" s="79">
        <v>1964</v>
      </c>
      <c r="V97" s="78">
        <v>49692</v>
      </c>
    </row>
    <row r="98" spans="1:22" s="80" customFormat="1" x14ac:dyDescent="0.15">
      <c r="A98" s="25">
        <v>2020</v>
      </c>
      <c r="B98" s="4">
        <v>10</v>
      </c>
      <c r="C98" s="39">
        <f>1805</f>
        <v>1805</v>
      </c>
      <c r="D98" s="36">
        <v>26.6</v>
      </c>
      <c r="E98" s="36">
        <v>1.8</v>
      </c>
      <c r="F98" s="81">
        <v>169792</v>
      </c>
      <c r="G98" s="97">
        <v>2538314</v>
      </c>
      <c r="H98" s="67">
        <f>414</f>
        <v>414</v>
      </c>
      <c r="I98" s="70">
        <v>25.8</v>
      </c>
      <c r="J98" s="62">
        <v>1.1000000000000001</v>
      </c>
      <c r="K98" s="79">
        <v>2144</v>
      </c>
      <c r="L98" s="78">
        <v>49660</v>
      </c>
      <c r="M98" s="67">
        <f>275</f>
        <v>275</v>
      </c>
      <c r="N98" s="32" t="s">
        <v>29</v>
      </c>
      <c r="O98" s="29">
        <v>7.8</v>
      </c>
      <c r="P98" s="79">
        <v>-638</v>
      </c>
      <c r="Q98" s="79">
        <v>9661</v>
      </c>
      <c r="R98" s="67">
        <f>585</f>
        <v>585</v>
      </c>
      <c r="S98" s="53">
        <v>39.700000000000003</v>
      </c>
      <c r="T98" s="52">
        <v>1.6</v>
      </c>
      <c r="U98" s="79">
        <v>1956</v>
      </c>
      <c r="V98" s="78">
        <v>49663</v>
      </c>
    </row>
    <row r="99" spans="1:22" s="80" customFormat="1" x14ac:dyDescent="0.15">
      <c r="A99" s="25">
        <v>2020</v>
      </c>
      <c r="B99" s="4">
        <v>11</v>
      </c>
      <c r="C99" s="39">
        <v>1808</v>
      </c>
      <c r="D99" s="36">
        <v>29.6</v>
      </c>
      <c r="E99" s="36">
        <v>2</v>
      </c>
      <c r="F99" s="81">
        <v>169053</v>
      </c>
      <c r="G99" s="97">
        <v>2538293</v>
      </c>
      <c r="H99" s="67">
        <v>413</v>
      </c>
      <c r="I99" s="70">
        <v>27.3</v>
      </c>
      <c r="J99" s="62">
        <v>1.2</v>
      </c>
      <c r="K99" s="79">
        <v>2127</v>
      </c>
      <c r="L99" s="78">
        <v>49654</v>
      </c>
      <c r="M99" s="67">
        <v>278</v>
      </c>
      <c r="N99" s="32" t="s">
        <v>29</v>
      </c>
      <c r="O99" s="29">
        <v>8.1999999999999993</v>
      </c>
      <c r="P99" s="79">
        <v>-625</v>
      </c>
      <c r="Q99" s="79">
        <v>9697</v>
      </c>
      <c r="R99" s="67">
        <v>585</v>
      </c>
      <c r="S99" s="53">
        <v>42.9</v>
      </c>
      <c r="T99" s="52">
        <v>1.6</v>
      </c>
      <c r="U99" s="79">
        <v>1904</v>
      </c>
      <c r="V99" s="78">
        <v>49892</v>
      </c>
    </row>
    <row r="100" spans="1:22" s="80" customFormat="1" x14ac:dyDescent="0.15">
      <c r="A100" s="25">
        <v>2020</v>
      </c>
      <c r="B100" s="4">
        <v>12</v>
      </c>
      <c r="C100" s="39">
        <v>1813</v>
      </c>
      <c r="D100" s="36">
        <v>30.5</v>
      </c>
      <c r="E100" s="36">
        <v>2</v>
      </c>
      <c r="F100" s="81">
        <v>169170</v>
      </c>
      <c r="G100" s="97">
        <v>2538188</v>
      </c>
      <c r="H100" s="67">
        <v>410</v>
      </c>
      <c r="I100" s="70">
        <v>27.3</v>
      </c>
      <c r="J100" s="62">
        <v>1.2</v>
      </c>
      <c r="K100" s="79">
        <v>2120</v>
      </c>
      <c r="L100" s="78">
        <v>49165</v>
      </c>
      <c r="M100" s="67">
        <v>277</v>
      </c>
      <c r="N100" s="32" t="s">
        <v>29</v>
      </c>
      <c r="O100" s="29">
        <v>8.1</v>
      </c>
      <c r="P100" s="79">
        <v>-418</v>
      </c>
      <c r="Q100" s="79">
        <v>9436</v>
      </c>
      <c r="R100" s="67">
        <v>586</v>
      </c>
      <c r="S100" s="53">
        <v>47.2</v>
      </c>
      <c r="T100" s="52">
        <v>1.7</v>
      </c>
      <c r="U100" s="79">
        <v>1802</v>
      </c>
      <c r="V100" s="78">
        <v>49884</v>
      </c>
    </row>
    <row r="101" spans="1:22" s="80" customFormat="1" x14ac:dyDescent="0.15">
      <c r="A101" s="25">
        <v>2021</v>
      </c>
      <c r="B101" s="4">
        <v>1</v>
      </c>
      <c r="C101" s="39">
        <v>1823</v>
      </c>
      <c r="D101" s="36">
        <v>30.8</v>
      </c>
      <c r="E101" s="36">
        <v>2</v>
      </c>
      <c r="F101" s="81">
        <v>169084</v>
      </c>
      <c r="G101" s="97">
        <v>2545979</v>
      </c>
      <c r="H101" s="67">
        <v>410</v>
      </c>
      <c r="I101" s="70">
        <v>22.1</v>
      </c>
      <c r="J101" s="62">
        <v>1.1000000000000001</v>
      </c>
      <c r="K101" s="79">
        <v>2041</v>
      </c>
      <c r="L101" s="78">
        <v>42677</v>
      </c>
      <c r="M101" s="67">
        <v>292</v>
      </c>
      <c r="N101" s="32" t="s">
        <v>29</v>
      </c>
      <c r="O101" s="29">
        <v>8.6999999999999993</v>
      </c>
      <c r="P101" s="79">
        <v>-476</v>
      </c>
      <c r="Q101" s="79">
        <v>9078</v>
      </c>
      <c r="R101" s="67">
        <v>588</v>
      </c>
      <c r="S101" s="53">
        <v>46.7</v>
      </c>
      <c r="T101" s="52">
        <v>1.7</v>
      </c>
      <c r="U101" s="79">
        <v>1812</v>
      </c>
      <c r="V101" s="78">
        <v>49924</v>
      </c>
    </row>
    <row r="102" spans="1:22" s="80" customFormat="1" ht="14.25" customHeight="1" x14ac:dyDescent="0.15">
      <c r="A102" s="25">
        <v>2021</v>
      </c>
      <c r="B102" s="4">
        <v>2</v>
      </c>
      <c r="C102" s="39">
        <v>1824</v>
      </c>
      <c r="D102" s="36">
        <v>31.9</v>
      </c>
      <c r="E102" s="36">
        <v>2.1</v>
      </c>
      <c r="F102" s="81">
        <v>168761</v>
      </c>
      <c r="G102" s="97">
        <v>2545902</v>
      </c>
      <c r="H102" s="67">
        <v>409</v>
      </c>
      <c r="I102" s="70">
        <v>22.6</v>
      </c>
      <c r="J102" s="62">
        <v>1.1000000000000001</v>
      </c>
      <c r="K102" s="79">
        <v>2025</v>
      </c>
      <c r="L102" s="78">
        <v>42643</v>
      </c>
      <c r="M102" s="67">
        <v>290</v>
      </c>
      <c r="N102" s="32" t="s">
        <v>29</v>
      </c>
      <c r="O102" s="29">
        <v>8.8000000000000007</v>
      </c>
      <c r="P102" s="79">
        <v>-483</v>
      </c>
      <c r="Q102" s="79">
        <v>9013</v>
      </c>
      <c r="R102" s="67">
        <v>584</v>
      </c>
      <c r="S102" s="53">
        <v>47.8</v>
      </c>
      <c r="T102" s="52">
        <v>1.7</v>
      </c>
      <c r="U102" s="79">
        <v>1792</v>
      </c>
      <c r="V102" s="78">
        <v>49784</v>
      </c>
    </row>
    <row r="103" spans="1:22" s="80" customFormat="1" x14ac:dyDescent="0.15">
      <c r="A103" s="25">
        <v>2021</v>
      </c>
      <c r="B103" s="4">
        <v>3</v>
      </c>
      <c r="C103" s="39">
        <v>1826</v>
      </c>
      <c r="D103" s="36">
        <v>35</v>
      </c>
      <c r="E103" s="36">
        <v>2.2000000000000002</v>
      </c>
      <c r="F103" s="81">
        <v>161623</v>
      </c>
      <c r="G103" s="97">
        <v>2552151</v>
      </c>
      <c r="H103" s="67">
        <v>408</v>
      </c>
      <c r="I103" s="70">
        <v>25.7</v>
      </c>
      <c r="J103" s="62">
        <v>1.1000000000000001</v>
      </c>
      <c r="K103" s="79">
        <v>1816</v>
      </c>
      <c r="L103" s="78">
        <v>42405</v>
      </c>
      <c r="M103" s="67">
        <v>283</v>
      </c>
      <c r="N103" s="32" t="s">
        <v>29</v>
      </c>
      <c r="O103" s="29">
        <v>7.8</v>
      </c>
      <c r="P103" s="79">
        <v>-661</v>
      </c>
      <c r="Q103" s="79">
        <v>9573</v>
      </c>
      <c r="R103" s="67">
        <v>584</v>
      </c>
      <c r="S103" s="53">
        <v>55.7</v>
      </c>
      <c r="T103" s="52">
        <v>1.8</v>
      </c>
      <c r="U103" s="79">
        <v>1582</v>
      </c>
      <c r="V103" s="78">
        <v>49766</v>
      </c>
    </row>
    <row r="104" spans="1:22" s="80" customFormat="1" x14ac:dyDescent="0.15">
      <c r="A104" s="25">
        <v>2021</v>
      </c>
      <c r="B104" s="4">
        <v>4</v>
      </c>
      <c r="C104" s="39">
        <v>1828</v>
      </c>
      <c r="D104" s="36">
        <v>34.1</v>
      </c>
      <c r="E104" s="36">
        <v>2.2000000000000002</v>
      </c>
      <c r="F104" s="81">
        <v>161674</v>
      </c>
      <c r="G104" s="97">
        <v>2552109</v>
      </c>
      <c r="H104" s="67">
        <v>408</v>
      </c>
      <c r="I104" s="70">
        <v>24</v>
      </c>
      <c r="J104" s="62">
        <v>1.1000000000000001</v>
      </c>
      <c r="K104" s="79">
        <v>1936</v>
      </c>
      <c r="L104" s="78">
        <v>42538</v>
      </c>
      <c r="M104" s="67">
        <v>291</v>
      </c>
      <c r="N104" s="32" t="s">
        <v>29</v>
      </c>
      <c r="O104" s="29">
        <v>8</v>
      </c>
      <c r="P104" s="79">
        <v>-634</v>
      </c>
      <c r="Q104" s="79">
        <v>9590</v>
      </c>
      <c r="R104" s="67">
        <v>584</v>
      </c>
      <c r="S104" s="53">
        <v>55.6</v>
      </c>
      <c r="T104" s="52">
        <v>1.7</v>
      </c>
      <c r="U104" s="79">
        <v>1558</v>
      </c>
      <c r="V104" s="78">
        <v>49653</v>
      </c>
    </row>
    <row r="105" spans="1:22" s="80" customFormat="1" x14ac:dyDescent="0.15">
      <c r="A105" s="25">
        <v>2021</v>
      </c>
      <c r="B105" s="4">
        <v>5</v>
      </c>
      <c r="C105" s="39">
        <v>1832</v>
      </c>
      <c r="D105" s="36">
        <v>34.6</v>
      </c>
      <c r="E105" s="36">
        <v>2.2000000000000002</v>
      </c>
      <c r="F105" s="81">
        <v>160746</v>
      </c>
      <c r="G105" s="97">
        <v>2567418</v>
      </c>
      <c r="H105" s="67">
        <v>410</v>
      </c>
      <c r="I105" s="70">
        <v>23.9</v>
      </c>
      <c r="J105" s="62">
        <v>1.1000000000000001</v>
      </c>
      <c r="K105" s="79">
        <v>1955</v>
      </c>
      <c r="L105" s="78">
        <v>42851</v>
      </c>
      <c r="M105" s="67">
        <v>292</v>
      </c>
      <c r="N105" s="32" t="s">
        <v>29</v>
      </c>
      <c r="O105" s="29">
        <v>8.1</v>
      </c>
      <c r="P105" s="79">
        <v>-707</v>
      </c>
      <c r="Q105" s="79">
        <v>9575</v>
      </c>
      <c r="R105" s="67">
        <v>585</v>
      </c>
      <c r="S105" s="53">
        <v>53.5</v>
      </c>
      <c r="T105" s="52">
        <v>1.7</v>
      </c>
      <c r="U105" s="79">
        <v>1600</v>
      </c>
      <c r="V105" s="78">
        <v>49917</v>
      </c>
    </row>
    <row r="106" spans="1:22" s="80" customFormat="1" x14ac:dyDescent="0.15">
      <c r="A106" s="25">
        <v>2021</v>
      </c>
      <c r="B106" s="4">
        <v>6</v>
      </c>
      <c r="C106" s="39">
        <v>1839</v>
      </c>
      <c r="D106" s="36">
        <v>39</v>
      </c>
      <c r="E106" s="36">
        <v>2.1</v>
      </c>
      <c r="F106" s="81">
        <v>143855</v>
      </c>
      <c r="G106" s="97">
        <v>2693630</v>
      </c>
      <c r="H106" s="67">
        <v>405</v>
      </c>
      <c r="I106" s="70">
        <v>43.8</v>
      </c>
      <c r="J106" s="62">
        <v>1.1000000000000001</v>
      </c>
      <c r="K106" s="79">
        <v>1098</v>
      </c>
      <c r="L106" s="78">
        <v>43720</v>
      </c>
      <c r="M106" s="67">
        <v>288</v>
      </c>
      <c r="N106" s="32" t="s">
        <v>29</v>
      </c>
      <c r="O106" s="29">
        <v>7.6</v>
      </c>
      <c r="P106" s="79">
        <v>-573</v>
      </c>
      <c r="Q106" s="79">
        <v>10181</v>
      </c>
      <c r="R106" s="67">
        <v>585</v>
      </c>
      <c r="S106" s="53">
        <v>45.2</v>
      </c>
      <c r="T106" s="52">
        <v>1.7</v>
      </c>
      <c r="U106" s="79">
        <v>1929</v>
      </c>
      <c r="V106" s="78">
        <v>51126</v>
      </c>
    </row>
    <row r="107" spans="1:22" s="80" customFormat="1" x14ac:dyDescent="0.15">
      <c r="A107" s="25">
        <v>2021</v>
      </c>
      <c r="B107" s="4">
        <v>7</v>
      </c>
      <c r="C107" s="39">
        <v>1838</v>
      </c>
      <c r="D107" s="36">
        <v>38</v>
      </c>
      <c r="E107" s="36">
        <v>2</v>
      </c>
      <c r="F107" s="81">
        <v>143772</v>
      </c>
      <c r="G107" s="97">
        <v>2693409</v>
      </c>
      <c r="H107" s="67">
        <v>403</v>
      </c>
      <c r="I107" s="70">
        <v>42.8</v>
      </c>
      <c r="J107" s="62">
        <v>1.1000000000000001</v>
      </c>
      <c r="K107" s="79">
        <v>1111</v>
      </c>
      <c r="L107" s="78">
        <v>43597</v>
      </c>
      <c r="M107" s="67">
        <v>301</v>
      </c>
      <c r="N107" s="32" t="s">
        <v>29</v>
      </c>
      <c r="O107" s="29">
        <v>7</v>
      </c>
      <c r="P107" s="79">
        <v>-560</v>
      </c>
      <c r="Q107" s="79">
        <v>10372</v>
      </c>
      <c r="R107" s="67">
        <v>581</v>
      </c>
      <c r="S107" s="53">
        <v>42.7</v>
      </c>
      <c r="T107" s="52">
        <v>1.7</v>
      </c>
      <c r="U107" s="79">
        <v>2012</v>
      </c>
      <c r="V107" s="78">
        <v>50953</v>
      </c>
    </row>
    <row r="108" spans="1:22" s="80" customFormat="1" x14ac:dyDescent="0.15">
      <c r="A108" s="25">
        <v>2021</v>
      </c>
      <c r="B108" s="4">
        <v>8</v>
      </c>
      <c r="C108" s="39">
        <v>1837</v>
      </c>
      <c r="D108" s="36">
        <v>39</v>
      </c>
      <c r="E108" s="36">
        <v>2.1</v>
      </c>
      <c r="F108" s="81">
        <v>143949</v>
      </c>
      <c r="G108" s="97">
        <v>2693889</v>
      </c>
      <c r="H108" s="67">
        <v>402</v>
      </c>
      <c r="I108" s="70">
        <v>43.8</v>
      </c>
      <c r="J108" s="62">
        <v>1.1000000000000001</v>
      </c>
      <c r="K108" s="79">
        <v>1082</v>
      </c>
      <c r="L108" s="78">
        <v>43380</v>
      </c>
      <c r="M108" s="67">
        <v>308</v>
      </c>
      <c r="N108" s="32" t="s">
        <v>29</v>
      </c>
      <c r="O108" s="29">
        <v>7.4</v>
      </c>
      <c r="P108" s="79">
        <v>-550</v>
      </c>
      <c r="Q108" s="79">
        <v>10423</v>
      </c>
      <c r="R108" s="67">
        <v>580</v>
      </c>
      <c r="S108" s="53">
        <v>42</v>
      </c>
      <c r="T108" s="52">
        <v>1.7</v>
      </c>
      <c r="U108" s="79">
        <v>2081</v>
      </c>
      <c r="V108" s="78">
        <v>50887</v>
      </c>
    </row>
    <row r="109" spans="1:22" s="80" customFormat="1" x14ac:dyDescent="0.15">
      <c r="A109" s="25">
        <v>2021</v>
      </c>
      <c r="B109" s="4">
        <v>9</v>
      </c>
      <c r="C109" s="39">
        <v>1820</v>
      </c>
      <c r="D109" s="36">
        <v>40.200000000000003</v>
      </c>
      <c r="E109" s="36">
        <v>2.2000000000000002</v>
      </c>
      <c r="F109" s="81">
        <v>144204</v>
      </c>
      <c r="G109" s="97">
        <v>2681472</v>
      </c>
      <c r="H109" s="67">
        <v>400</v>
      </c>
      <c r="I109" s="70">
        <v>43.9</v>
      </c>
      <c r="J109" s="62">
        <v>1.1000000000000001</v>
      </c>
      <c r="K109" s="79">
        <v>1080</v>
      </c>
      <c r="L109" s="78">
        <v>43203</v>
      </c>
      <c r="M109" s="67">
        <v>306</v>
      </c>
      <c r="N109" s="32" t="s">
        <v>29</v>
      </c>
      <c r="O109" s="29">
        <v>7.2</v>
      </c>
      <c r="P109" s="79">
        <v>-215</v>
      </c>
      <c r="Q109" s="79">
        <v>10784</v>
      </c>
      <c r="R109" s="67">
        <v>581</v>
      </c>
      <c r="S109" s="53">
        <v>41.5</v>
      </c>
      <c r="T109" s="52">
        <v>1.7</v>
      </c>
      <c r="U109" s="79">
        <v>2142</v>
      </c>
      <c r="V109" s="78">
        <v>51099</v>
      </c>
    </row>
    <row r="110" spans="1:22" s="80" customFormat="1" x14ac:dyDescent="0.15">
      <c r="A110" s="25">
        <v>2021</v>
      </c>
      <c r="B110" s="4">
        <v>10</v>
      </c>
      <c r="C110" s="39">
        <v>1819</v>
      </c>
      <c r="D110" s="36">
        <v>39.700000000000003</v>
      </c>
      <c r="E110" s="36">
        <v>2.1</v>
      </c>
      <c r="F110" s="81">
        <v>144313</v>
      </c>
      <c r="G110" s="97">
        <v>2681726</v>
      </c>
      <c r="H110" s="67">
        <v>399</v>
      </c>
      <c r="I110" s="70">
        <v>45</v>
      </c>
      <c r="J110" s="62">
        <v>1.1000000000000001</v>
      </c>
      <c r="K110" s="79">
        <v>1011</v>
      </c>
      <c r="L110" s="78">
        <v>42556</v>
      </c>
      <c r="M110" s="67">
        <v>316</v>
      </c>
      <c r="N110" s="32" t="s">
        <v>29</v>
      </c>
      <c r="O110" s="29">
        <v>7.1</v>
      </c>
      <c r="P110" s="79">
        <v>-173</v>
      </c>
      <c r="Q110" s="79">
        <v>10952</v>
      </c>
      <c r="R110" s="67">
        <v>581</v>
      </c>
      <c r="S110" s="53">
        <v>40.4</v>
      </c>
      <c r="T110" s="52">
        <v>1.7</v>
      </c>
      <c r="U110" s="79">
        <v>2167</v>
      </c>
      <c r="V110" s="78">
        <v>51162</v>
      </c>
    </row>
    <row r="111" spans="1:22" s="80" customFormat="1" x14ac:dyDescent="0.15">
      <c r="A111" s="25">
        <v>2021</v>
      </c>
      <c r="B111" s="4">
        <v>11</v>
      </c>
      <c r="C111" s="39">
        <v>1821</v>
      </c>
      <c r="D111" s="36">
        <v>37.799999999999997</v>
      </c>
      <c r="E111" s="36">
        <v>2.1</v>
      </c>
      <c r="F111" s="81">
        <v>145809</v>
      </c>
      <c r="G111" s="97">
        <v>2684127</v>
      </c>
      <c r="H111" s="67">
        <v>402</v>
      </c>
      <c r="I111" s="70">
        <v>43.9</v>
      </c>
      <c r="J111" s="62">
        <v>1</v>
      </c>
      <c r="K111" s="79">
        <v>1014</v>
      </c>
      <c r="L111" s="78">
        <v>42628</v>
      </c>
      <c r="M111" s="67">
        <v>316</v>
      </c>
      <c r="N111" s="32" t="s">
        <v>29</v>
      </c>
      <c r="O111" s="29">
        <v>6.4</v>
      </c>
      <c r="P111" s="79">
        <v>-166</v>
      </c>
      <c r="Q111" s="79">
        <v>10858</v>
      </c>
      <c r="R111" s="67">
        <v>580</v>
      </c>
      <c r="S111" s="53">
        <v>41.7</v>
      </c>
      <c r="T111" s="52">
        <v>1.7</v>
      </c>
      <c r="U111" s="79">
        <v>2018</v>
      </c>
      <c r="V111" s="78">
        <v>50950</v>
      </c>
    </row>
    <row r="112" spans="1:22" s="80" customFormat="1" x14ac:dyDescent="0.15">
      <c r="A112" s="25">
        <v>2021</v>
      </c>
      <c r="B112" s="4">
        <v>12</v>
      </c>
      <c r="C112" s="39">
        <v>1819</v>
      </c>
      <c r="D112" s="36">
        <v>39.299999999999997</v>
      </c>
      <c r="E112" s="36">
        <v>2.1</v>
      </c>
      <c r="F112" s="81">
        <v>144831</v>
      </c>
      <c r="G112" s="97">
        <v>2681055</v>
      </c>
      <c r="H112" s="67">
        <v>403</v>
      </c>
      <c r="I112" s="70">
        <v>43.5</v>
      </c>
      <c r="J112" s="62">
        <v>1.1000000000000001</v>
      </c>
      <c r="K112" s="79">
        <v>1054</v>
      </c>
      <c r="L112" s="78">
        <v>42753</v>
      </c>
      <c r="M112" s="67">
        <v>323</v>
      </c>
      <c r="N112" s="32" t="s">
        <v>29</v>
      </c>
      <c r="O112" s="29">
        <v>5.8</v>
      </c>
      <c r="P112" s="79">
        <v>-44</v>
      </c>
      <c r="Q112" s="79">
        <v>11261</v>
      </c>
      <c r="R112" s="67">
        <v>578</v>
      </c>
      <c r="S112" s="53">
        <v>39.4</v>
      </c>
      <c r="T112" s="52">
        <v>1.6</v>
      </c>
      <c r="U112" s="79">
        <v>2095</v>
      </c>
      <c r="V112" s="78">
        <v>51106</v>
      </c>
    </row>
    <row r="113" spans="1:22" s="80" customFormat="1" x14ac:dyDescent="0.15">
      <c r="A113" s="25">
        <v>2022</v>
      </c>
      <c r="B113" s="4">
        <v>1</v>
      </c>
      <c r="C113" s="39">
        <v>1817</v>
      </c>
      <c r="D113" s="36">
        <v>37.299999999999997</v>
      </c>
      <c r="E113" s="36">
        <v>2</v>
      </c>
      <c r="F113" s="81">
        <v>144726</v>
      </c>
      <c r="G113" s="97">
        <v>2679682</v>
      </c>
      <c r="H113" s="67">
        <v>405</v>
      </c>
      <c r="I113" s="70">
        <v>40</v>
      </c>
      <c r="J113" s="62">
        <v>1</v>
      </c>
      <c r="K113" s="79">
        <v>1090</v>
      </c>
      <c r="L113" s="78">
        <v>42501</v>
      </c>
      <c r="M113" s="67">
        <v>345</v>
      </c>
      <c r="N113" s="32" t="s">
        <v>29</v>
      </c>
      <c r="O113" s="29">
        <v>4.5999999999999996</v>
      </c>
      <c r="P113" s="79">
        <v>-25</v>
      </c>
      <c r="Q113" s="79">
        <v>11369</v>
      </c>
      <c r="R113" s="67">
        <v>580</v>
      </c>
      <c r="S113" s="53">
        <v>35.700000000000003</v>
      </c>
      <c r="T113" s="52">
        <v>1.4</v>
      </c>
      <c r="U113" s="79">
        <v>2078</v>
      </c>
      <c r="V113" s="78">
        <v>51263</v>
      </c>
    </row>
    <row r="114" spans="1:22" s="80" customFormat="1" x14ac:dyDescent="0.15">
      <c r="A114" s="25">
        <v>2022</v>
      </c>
      <c r="B114" s="4">
        <v>2</v>
      </c>
      <c r="C114" s="39">
        <v>1819</v>
      </c>
      <c r="D114" s="36">
        <v>37.1</v>
      </c>
      <c r="E114" s="36">
        <v>2</v>
      </c>
      <c r="F114" s="81">
        <v>144877</v>
      </c>
      <c r="G114" s="97">
        <v>2680591</v>
      </c>
      <c r="H114" s="67">
        <v>403</v>
      </c>
      <c r="I114" s="70">
        <v>39</v>
      </c>
      <c r="J114" s="62">
        <v>1</v>
      </c>
      <c r="K114" s="79">
        <v>1094</v>
      </c>
      <c r="L114" s="78">
        <v>41491</v>
      </c>
      <c r="M114" s="67">
        <v>345</v>
      </c>
      <c r="N114" s="32" t="s">
        <v>29</v>
      </c>
      <c r="O114" s="29">
        <v>4.4000000000000004</v>
      </c>
      <c r="P114" s="79">
        <v>-7</v>
      </c>
      <c r="Q114" s="79">
        <v>11386</v>
      </c>
      <c r="R114" s="67">
        <v>577</v>
      </c>
      <c r="S114" s="53">
        <v>35.6</v>
      </c>
      <c r="T114" s="52">
        <v>1.5</v>
      </c>
      <c r="U114" s="79">
        <v>2118</v>
      </c>
      <c r="V114" s="78">
        <v>51239</v>
      </c>
    </row>
    <row r="115" spans="1:22" s="80" customFormat="1" x14ac:dyDescent="0.15">
      <c r="A115" s="25">
        <v>2022</v>
      </c>
      <c r="B115" s="4">
        <v>3</v>
      </c>
      <c r="C115" s="39">
        <v>1820</v>
      </c>
      <c r="D115" s="36">
        <v>35.200000000000003</v>
      </c>
      <c r="E115" s="36">
        <v>2.1</v>
      </c>
      <c r="F115" s="81">
        <v>157167</v>
      </c>
      <c r="G115" s="97">
        <v>2693569</v>
      </c>
      <c r="H115" s="67">
        <v>401</v>
      </c>
      <c r="I115" s="70">
        <v>33.299999999999997</v>
      </c>
      <c r="J115" s="62">
        <v>1</v>
      </c>
      <c r="K115" s="79">
        <v>1293</v>
      </c>
      <c r="L115" s="78">
        <v>41439</v>
      </c>
      <c r="M115" s="67">
        <v>349</v>
      </c>
      <c r="N115" s="32" t="s">
        <v>31</v>
      </c>
      <c r="O115" s="29">
        <v>5</v>
      </c>
      <c r="P115" s="79">
        <v>19</v>
      </c>
      <c r="Q115" s="79">
        <v>10825</v>
      </c>
      <c r="R115" s="67">
        <v>575</v>
      </c>
      <c r="S115" s="53">
        <v>29.8</v>
      </c>
      <c r="T115" s="52">
        <v>1.5</v>
      </c>
      <c r="U115" s="79">
        <v>2572</v>
      </c>
      <c r="V115" s="78">
        <v>51590</v>
      </c>
    </row>
    <row r="116" spans="1:22" s="80" customFormat="1" x14ac:dyDescent="0.15">
      <c r="A116" s="87"/>
      <c r="B116" s="56"/>
      <c r="M116" s="56"/>
      <c r="N116" s="56"/>
      <c r="O116" s="56"/>
      <c r="P116" s="56"/>
      <c r="Q116" s="56"/>
    </row>
    <row r="117" spans="1:22" s="80" customFormat="1" x14ac:dyDescent="0.15">
      <c r="A117" s="87"/>
      <c r="B117" s="56"/>
      <c r="L117" s="73"/>
      <c r="M117" s="56"/>
      <c r="N117" s="56"/>
      <c r="O117" s="56"/>
      <c r="P117" s="56"/>
      <c r="Q117" s="56"/>
    </row>
    <row r="118" spans="1:22" s="80" customFormat="1" x14ac:dyDescent="0.15">
      <c r="A118" s="87"/>
      <c r="B118" s="56"/>
      <c r="L118" s="73"/>
      <c r="M118" s="56"/>
      <c r="N118" s="56"/>
      <c r="O118" s="56"/>
      <c r="P118" s="56"/>
      <c r="Q118" s="56"/>
    </row>
    <row r="119" spans="1:22" s="80" customFormat="1" x14ac:dyDescent="0.15">
      <c r="A119" s="87"/>
      <c r="B119" s="56"/>
      <c r="L119" s="73"/>
      <c r="M119" s="56"/>
      <c r="N119" s="56"/>
      <c r="O119" s="56"/>
      <c r="P119" s="56"/>
      <c r="Q119" s="56"/>
    </row>
    <row r="120" spans="1:22" s="80" customFormat="1" x14ac:dyDescent="0.15">
      <c r="A120" s="87"/>
      <c r="B120" s="56"/>
      <c r="L120" s="73"/>
      <c r="M120" s="56"/>
      <c r="N120" s="56"/>
      <c r="O120" s="56"/>
      <c r="P120" s="56"/>
      <c r="Q120" s="56"/>
    </row>
    <row r="121" spans="1:22" s="80" customFormat="1" x14ac:dyDescent="0.15">
      <c r="A121" s="87"/>
      <c r="B121" s="56"/>
      <c r="D121" s="36"/>
      <c r="E121" s="36"/>
      <c r="F121" s="41"/>
      <c r="G121" s="37"/>
      <c r="H121" s="56"/>
      <c r="I121" s="70"/>
      <c r="J121" s="62"/>
      <c r="K121" s="69"/>
      <c r="L121" s="73"/>
      <c r="M121" s="56"/>
      <c r="N121" s="56"/>
      <c r="O121" s="56"/>
      <c r="P121" s="56"/>
      <c r="Q121" s="56"/>
    </row>
    <row r="122" spans="1:22" s="80" customFormat="1" x14ac:dyDescent="0.15">
      <c r="A122" s="87"/>
      <c r="B122" s="56"/>
      <c r="D122" s="36"/>
      <c r="E122" s="36"/>
      <c r="F122" s="41"/>
      <c r="G122" s="37"/>
      <c r="H122" s="56"/>
      <c r="I122" s="70"/>
      <c r="J122" s="62"/>
      <c r="K122" s="69"/>
      <c r="L122" s="73"/>
      <c r="M122" s="56"/>
      <c r="N122" s="56"/>
      <c r="O122" s="56"/>
      <c r="P122" s="56"/>
      <c r="Q122" s="56"/>
    </row>
    <row r="123" spans="1:22" s="80" customFormat="1" x14ac:dyDescent="0.15">
      <c r="A123" s="87"/>
      <c r="B123" s="56"/>
      <c r="D123" s="36"/>
      <c r="E123" s="36"/>
      <c r="F123" s="41"/>
      <c r="G123" s="37"/>
      <c r="H123" s="56"/>
      <c r="I123" s="70"/>
      <c r="J123" s="62"/>
      <c r="K123" s="69"/>
      <c r="L123" s="73"/>
      <c r="M123" s="56"/>
      <c r="N123" s="56"/>
      <c r="O123" s="56"/>
      <c r="P123" s="56"/>
      <c r="Q123" s="56"/>
    </row>
    <row r="124" spans="1:22" s="80" customFormat="1" x14ac:dyDescent="0.15">
      <c r="A124" s="87"/>
      <c r="B124" s="56"/>
      <c r="D124" s="36"/>
      <c r="E124" s="36"/>
      <c r="F124" s="41"/>
      <c r="G124" s="37"/>
      <c r="H124" s="56"/>
      <c r="I124" s="70"/>
      <c r="J124" s="62"/>
      <c r="K124" s="69"/>
      <c r="L124" s="73"/>
      <c r="M124" s="56"/>
      <c r="N124" s="56"/>
      <c r="O124" s="56"/>
      <c r="P124" s="56"/>
      <c r="Q124" s="56"/>
    </row>
    <row r="125" spans="1:22" s="80" customFormat="1" x14ac:dyDescent="0.15">
      <c r="A125" s="87"/>
      <c r="B125" s="56"/>
      <c r="D125" s="36"/>
      <c r="E125" s="36"/>
      <c r="F125" s="41"/>
      <c r="G125" s="37"/>
      <c r="H125" s="56"/>
      <c r="I125" s="70"/>
      <c r="J125" s="62"/>
      <c r="K125" s="69"/>
      <c r="L125" s="73"/>
      <c r="M125" s="56"/>
      <c r="N125" s="56"/>
      <c r="O125" s="56"/>
      <c r="P125" s="56"/>
      <c r="Q125" s="56"/>
    </row>
    <row r="126" spans="1:22" s="80" customFormat="1" x14ac:dyDescent="0.15">
      <c r="A126" s="87"/>
      <c r="B126" s="56"/>
      <c r="D126" s="36"/>
      <c r="E126" s="36"/>
      <c r="F126" s="41"/>
      <c r="G126" s="37"/>
      <c r="H126" s="56"/>
      <c r="I126" s="70"/>
      <c r="J126" s="62"/>
      <c r="K126" s="69"/>
      <c r="L126" s="73"/>
      <c r="M126" s="56"/>
      <c r="N126" s="56"/>
      <c r="O126" s="56"/>
      <c r="P126" s="56"/>
      <c r="Q126" s="56"/>
    </row>
    <row r="127" spans="1:22" s="80" customFormat="1" x14ac:dyDescent="0.15">
      <c r="A127" s="87"/>
      <c r="B127" s="56"/>
      <c r="D127" s="36"/>
      <c r="E127" s="36"/>
      <c r="F127" s="41"/>
      <c r="G127" s="37"/>
      <c r="H127" s="56"/>
      <c r="I127" s="70"/>
      <c r="J127" s="62"/>
      <c r="K127" s="69"/>
      <c r="L127" s="73"/>
      <c r="M127" s="56"/>
      <c r="N127" s="56"/>
      <c r="O127" s="56"/>
      <c r="P127" s="56"/>
      <c r="Q127" s="56"/>
    </row>
    <row r="128" spans="1:22" s="80" customFormat="1" x14ac:dyDescent="0.15">
      <c r="A128" s="87"/>
      <c r="B128" s="56"/>
      <c r="D128" s="36"/>
      <c r="E128" s="36"/>
      <c r="F128" s="41"/>
      <c r="G128" s="37"/>
      <c r="H128" s="56"/>
      <c r="I128" s="70"/>
      <c r="J128" s="62"/>
      <c r="K128" s="69"/>
      <c r="L128" s="73"/>
      <c r="M128" s="56"/>
      <c r="N128" s="56"/>
      <c r="O128" s="56"/>
      <c r="P128" s="56"/>
      <c r="Q128" s="56"/>
    </row>
    <row r="129" spans="1:17" s="80" customFormat="1" x14ac:dyDescent="0.15">
      <c r="A129" s="87"/>
      <c r="B129" s="56"/>
      <c r="D129" s="36"/>
      <c r="E129" s="36"/>
      <c r="F129" s="41"/>
      <c r="G129" s="37"/>
      <c r="H129" s="56"/>
      <c r="I129" s="70"/>
      <c r="J129" s="62"/>
      <c r="K129" s="69"/>
      <c r="L129" s="73"/>
      <c r="M129" s="56"/>
      <c r="N129" s="56"/>
      <c r="O129" s="56"/>
      <c r="P129" s="56"/>
      <c r="Q129" s="56"/>
    </row>
    <row r="130" spans="1:17" s="80" customFormat="1" x14ac:dyDescent="0.15">
      <c r="A130" s="87"/>
      <c r="B130" s="56"/>
      <c r="D130" s="36"/>
      <c r="E130" s="36"/>
      <c r="F130" s="41"/>
      <c r="G130" s="37"/>
      <c r="H130" s="56"/>
      <c r="I130" s="70"/>
      <c r="J130" s="62"/>
      <c r="K130" s="69"/>
      <c r="L130" s="73"/>
      <c r="M130" s="56"/>
      <c r="N130" s="56"/>
      <c r="O130" s="56"/>
      <c r="P130" s="56"/>
      <c r="Q130" s="56"/>
    </row>
    <row r="131" spans="1:17" s="80" customFormat="1" x14ac:dyDescent="0.15">
      <c r="A131" s="87"/>
      <c r="B131" s="56"/>
      <c r="D131" s="36"/>
      <c r="E131" s="36"/>
      <c r="F131" s="41"/>
      <c r="G131" s="37"/>
      <c r="H131" s="56"/>
      <c r="I131" s="70"/>
      <c r="J131" s="62"/>
      <c r="K131" s="69"/>
      <c r="L131" s="73"/>
      <c r="M131" s="56"/>
      <c r="N131" s="56"/>
      <c r="O131" s="56"/>
      <c r="P131" s="56"/>
      <c r="Q131" s="56"/>
    </row>
    <row r="132" spans="1:17" s="80" customFormat="1" x14ac:dyDescent="0.15">
      <c r="A132" s="87"/>
      <c r="B132" s="56"/>
      <c r="D132" s="36"/>
      <c r="E132" s="36"/>
      <c r="F132" s="41"/>
      <c r="G132" s="37"/>
      <c r="H132" s="56"/>
      <c r="I132" s="70"/>
      <c r="J132" s="62"/>
      <c r="K132" s="69"/>
      <c r="L132" s="73"/>
      <c r="M132" s="56"/>
      <c r="N132" s="56"/>
      <c r="O132" s="56"/>
      <c r="P132" s="56"/>
      <c r="Q132" s="56"/>
    </row>
    <row r="133" spans="1:17" s="80" customFormat="1" x14ac:dyDescent="0.15">
      <c r="A133" s="87"/>
      <c r="B133" s="56"/>
      <c r="D133" s="36"/>
      <c r="E133" s="36"/>
      <c r="F133" s="41"/>
      <c r="G133" s="37"/>
      <c r="H133" s="56"/>
      <c r="I133" s="70"/>
      <c r="J133" s="62"/>
      <c r="K133" s="69"/>
      <c r="L133" s="73"/>
      <c r="M133" s="56"/>
      <c r="N133" s="56"/>
      <c r="O133" s="56"/>
      <c r="P133" s="56"/>
      <c r="Q133" s="56"/>
    </row>
    <row r="134" spans="1:17" s="80" customFormat="1" x14ac:dyDescent="0.15">
      <c r="A134" s="87"/>
      <c r="B134" s="56"/>
      <c r="D134" s="36"/>
      <c r="E134" s="36"/>
      <c r="F134" s="41"/>
      <c r="G134" s="37"/>
      <c r="H134" s="56"/>
      <c r="I134" s="70"/>
      <c r="J134" s="62"/>
      <c r="K134" s="69"/>
      <c r="L134" s="73"/>
      <c r="M134" s="56"/>
      <c r="N134" s="56"/>
      <c r="O134" s="56"/>
      <c r="P134" s="56"/>
      <c r="Q134" s="56"/>
    </row>
    <row r="135" spans="1:17" s="80" customFormat="1" x14ac:dyDescent="0.15">
      <c r="A135" s="87"/>
      <c r="B135" s="56"/>
      <c r="D135" s="36"/>
      <c r="E135" s="36"/>
      <c r="F135" s="41"/>
      <c r="G135" s="37"/>
      <c r="H135" s="56"/>
      <c r="I135" s="70"/>
      <c r="J135" s="62"/>
      <c r="K135" s="69"/>
      <c r="L135" s="73"/>
      <c r="M135" s="56"/>
      <c r="N135" s="56"/>
      <c r="O135" s="56"/>
      <c r="P135" s="56"/>
      <c r="Q135" s="56"/>
    </row>
    <row r="136" spans="1:17" s="80" customFormat="1" x14ac:dyDescent="0.15">
      <c r="A136" s="87"/>
      <c r="B136" s="56"/>
      <c r="D136" s="36"/>
      <c r="E136" s="36"/>
      <c r="F136" s="41"/>
      <c r="G136" s="37"/>
      <c r="H136" s="56"/>
      <c r="I136" s="70"/>
      <c r="J136" s="62"/>
      <c r="K136" s="69"/>
      <c r="L136" s="73"/>
      <c r="M136" s="56"/>
      <c r="N136" s="56"/>
      <c r="O136" s="56"/>
      <c r="P136" s="56"/>
      <c r="Q136" s="56"/>
    </row>
    <row r="137" spans="1:17" s="80" customFormat="1" x14ac:dyDescent="0.15">
      <c r="A137" s="87"/>
      <c r="B137" s="56"/>
      <c r="D137" s="36"/>
      <c r="E137" s="36"/>
      <c r="F137" s="41"/>
      <c r="G137" s="37"/>
      <c r="H137" s="56"/>
      <c r="I137" s="70"/>
      <c r="J137" s="62"/>
      <c r="K137" s="69"/>
      <c r="L137" s="73"/>
      <c r="M137" s="56"/>
      <c r="N137" s="56"/>
      <c r="O137" s="56"/>
      <c r="P137" s="56"/>
      <c r="Q137" s="56"/>
    </row>
    <row r="138" spans="1:17" s="80" customFormat="1" x14ac:dyDescent="0.15">
      <c r="A138" s="87"/>
      <c r="B138" s="56"/>
      <c r="D138" s="36"/>
      <c r="E138" s="36"/>
      <c r="F138" s="41"/>
      <c r="G138" s="37"/>
      <c r="H138" s="56"/>
      <c r="I138" s="70"/>
      <c r="J138" s="62"/>
      <c r="K138" s="69"/>
      <c r="L138" s="73"/>
      <c r="M138" s="56"/>
      <c r="N138" s="56"/>
      <c r="O138" s="56"/>
      <c r="P138" s="56"/>
      <c r="Q138" s="56"/>
    </row>
    <row r="139" spans="1:17" s="80" customFormat="1" x14ac:dyDescent="0.15">
      <c r="A139" s="87"/>
      <c r="B139" s="56"/>
      <c r="D139" s="36"/>
      <c r="E139" s="36"/>
      <c r="F139" s="41"/>
      <c r="G139" s="37"/>
      <c r="H139" s="56"/>
      <c r="I139" s="70"/>
      <c r="J139" s="62"/>
      <c r="K139" s="69"/>
      <c r="L139" s="73"/>
      <c r="M139" s="56"/>
      <c r="N139" s="56"/>
      <c r="O139" s="56"/>
      <c r="P139" s="56"/>
      <c r="Q139" s="56"/>
    </row>
    <row r="140" spans="1:17" s="80" customFormat="1" x14ac:dyDescent="0.15">
      <c r="A140" s="87"/>
      <c r="B140" s="56"/>
      <c r="D140" s="36"/>
      <c r="E140" s="36"/>
      <c r="F140" s="41"/>
      <c r="G140" s="37"/>
      <c r="H140" s="56"/>
      <c r="I140" s="70"/>
      <c r="J140" s="62"/>
      <c r="K140" s="69"/>
      <c r="L140" s="73"/>
      <c r="M140" s="56"/>
      <c r="N140" s="56"/>
      <c r="O140" s="56"/>
      <c r="P140" s="56"/>
      <c r="Q140" s="56"/>
    </row>
    <row r="141" spans="1:17" s="80" customFormat="1" x14ac:dyDescent="0.15">
      <c r="A141" s="87"/>
      <c r="B141" s="56"/>
      <c r="D141" s="36"/>
      <c r="E141" s="36"/>
      <c r="F141" s="41"/>
      <c r="G141" s="37"/>
      <c r="H141" s="56"/>
      <c r="I141" s="70"/>
      <c r="J141" s="62"/>
      <c r="K141" s="69"/>
      <c r="L141" s="73"/>
      <c r="M141" s="56"/>
      <c r="N141" s="56"/>
      <c r="O141" s="56"/>
      <c r="P141" s="56"/>
      <c r="Q141" s="56"/>
    </row>
    <row r="142" spans="1:17" s="80" customFormat="1" x14ac:dyDescent="0.15">
      <c r="A142" s="87"/>
      <c r="B142" s="56"/>
      <c r="D142" s="36"/>
      <c r="E142" s="36"/>
      <c r="F142" s="41"/>
      <c r="G142" s="37"/>
      <c r="H142" s="56"/>
      <c r="I142" s="70"/>
      <c r="J142" s="62"/>
      <c r="K142" s="69"/>
      <c r="L142" s="73"/>
      <c r="M142" s="56"/>
      <c r="N142" s="56"/>
      <c r="O142" s="56"/>
      <c r="P142" s="56"/>
      <c r="Q142" s="56"/>
    </row>
  </sheetData>
  <mergeCells count="6">
    <mergeCell ref="R2:V2"/>
    <mergeCell ref="A3:B3"/>
    <mergeCell ref="A2:B2"/>
    <mergeCell ref="C2:G2"/>
    <mergeCell ref="H2:L2"/>
    <mergeCell ref="M2:Q2"/>
  </mergeCells>
  <phoneticPr fontId="2"/>
  <pageMargins left="0.6692913385826772" right="0.47244094488188981" top="0.98425196850393704" bottom="0.98425196850393704" header="0.51181102362204722" footer="0.51181102362204722"/>
  <pageSetup paperSize="9" scale="62" fitToHeight="0" orientation="landscape" horizontalDpi="300" verticalDpi="300" r:id="rId1"/>
  <headerFooter alignWithMargins="0"/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Consolidated(Average)</vt:lpstr>
      <vt:lpstr>Non-Consolidated(Average)</vt:lpstr>
      <vt:lpstr>Consolidated(Weighted avg.)</vt:lpstr>
      <vt:lpstr>Non-Consolidated(Weighted avg.)</vt:lpstr>
      <vt:lpstr>Consolidated(AVG)～202203</vt:lpstr>
      <vt:lpstr>Non-Consolidated(AVG)～202203</vt:lpstr>
      <vt:lpstr>Consolidated(WT AVG)～202203</vt:lpstr>
      <vt:lpstr>Non-Consolidated(WT AVG)～202203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2014-05-01T03:58:51Z</dcterms:created>
  <dcterms:modified xsi:type="dcterms:W3CDTF">2024-05-01T00:05:04Z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2021-06-01T00:47:50Z</vt:filetime>
  </property>
</Properties>
</file>