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3230" windowWidth="26955" xWindow="360" yWindow="45"/>
  </bookViews>
  <sheets>
    <sheet name="BO_EM0001" r:id="rId1" sheetId="1"/>
  </sheets>
  <definedNames>
    <definedName localSheetId="0" name="_xlnm.Print_Titles">BO_EM0001!$1:$6</definedName>
  </definedNames>
  <calcPr calcId="145621"/>
</workbook>
</file>

<file path=xl/sharedStrings.xml><?xml version="1.0" encoding="utf-8"?>
<sst xmlns="http://schemas.openxmlformats.org/spreadsheetml/2006/main" count="206" uniqueCount="140">
  <si>
    <t>転換社債型新株予約権付社債相場表</t>
    <rPh eb="2" sb="0">
      <t>テンカン</t>
    </rPh>
    <rPh eb="5" sb="2">
      <t>シャサイガタ</t>
    </rPh>
    <rPh eb="10" sb="5">
      <t>シンカブヨヤクケン</t>
    </rPh>
    <rPh eb="11" sb="10">
      <t>ヅケ</t>
    </rPh>
    <rPh eb="13" sb="11">
      <t>シャサイ</t>
    </rPh>
    <rPh eb="15" sb="13">
      <t>ソウバ</t>
    </rPh>
    <rPh eb="16" sb="15">
      <t>ヒョウ</t>
    </rPh>
    <phoneticPr fontId="3"/>
  </si>
  <si>
    <t>Convertible Bond Quotations</t>
    <phoneticPr fontId="3"/>
  </si>
  <si>
    <t>年月</t>
    <phoneticPr fontId="8"/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</si>
  <si>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</si>
  <si>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</si>
  <si>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</si>
  <si>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業種名</t>
    <rPh eb="2" sb="0">
      <t>ギョウシュ</t>
    </rPh>
    <rPh eb="3" sb="2">
      <t>メイ</t>
    </rPh>
    <phoneticPr fontId="3"/>
  </si>
  <si>
    <t>Industry Sector</t>
  </si>
  <si>
    <t>行使期間</t>
    <rPh eb="2" sb="0">
      <t>コウシ</t>
    </rPh>
    <rPh eb="4" sb="2">
      <t>キカン</t>
    </rPh>
    <phoneticPr fontId="8"/>
  </si>
  <si>
    <t>銘柄属性</t>
    <phoneticPr fontId="3"/>
  </si>
  <si>
    <t>Attribute</t>
    <phoneticPr fontId="3"/>
  </si>
  <si>
    <t>日付</t>
    <rPh eb="2" sb="0">
      <t>ヒヅケ</t>
    </rPh>
    <phoneticPr fontId="3"/>
  </si>
  <si>
    <t>最終利回</t>
    <rPh eb="2" sb="0">
      <t>サイシュウ</t>
    </rPh>
    <rPh eb="3" sb="2">
      <t>リ</t>
    </rPh>
    <rPh eb="4" sb="3">
      <t>カイ</t>
    </rPh>
    <phoneticPr fontId="3"/>
  </si>
  <si>
    <t>直接利回</t>
    <phoneticPr fontId="8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</si>
  <si>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</si>
  <si>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</si>
  <si>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</si>
  <si>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</si>
  <si>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</si>
  <si>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額面売買高</t>
    <rPh eb="2" sb="0">
      <t>ガクメン</t>
    </rPh>
    <rPh eb="5" sb="2">
      <t>バイバイダカ</t>
    </rPh>
    <phoneticPr fontId="3"/>
  </si>
  <si>
    <t>うちToSTNeT売買高</t>
  </si>
  <si>
    <t>売買代金</t>
    <rPh eb="2" sb="0">
      <t>バイバイ</t>
    </rPh>
    <rPh eb="4" sb="2">
      <t>ダイキン</t>
    </rPh>
    <phoneticPr fontId="3"/>
  </si>
  <si>
    <t>うちToSTNeT売買代金</t>
  </si>
  <si>
    <t>Year/Month</t>
    <phoneticPr fontId="8"/>
  </si>
  <si>
    <t>Code</t>
  </si>
  <si>
    <t>Conversion Period</t>
    <phoneticPr fontId="8"/>
  </si>
  <si>
    <t>Date</t>
    <phoneticPr fontId="3"/>
  </si>
  <si>
    <t>Yield to Maturity</t>
  </si>
  <si>
    <t>Simple Yield</t>
    <phoneticPr fontId="8"/>
  </si>
  <si>
    <t>Open</t>
  </si>
  <si>
    <t>High</t>
    <phoneticPr fontId="3"/>
  </si>
  <si>
    <t>Low</t>
  </si>
  <si>
    <t>Close</t>
  </si>
  <si>
    <t>Average Closing Price</t>
    <phoneticPr fontId="8"/>
  </si>
  <si>
    <t>Trading Volume</t>
  </si>
  <si>
    <t>Trading Volume(ToSTNeT)</t>
    <phoneticPr fontId="8"/>
  </si>
  <si>
    <t>Trading Value</t>
  </si>
  <si>
    <t>Trading Value(ToSTNeT)</t>
    <phoneticPr fontId="8"/>
  </si>
  <si>
    <t>％</t>
    <phoneticPr fontId="8"/>
  </si>
  <si>
    <t>円(￥)</t>
    <phoneticPr fontId="8"/>
  </si>
  <si>
    <t>(注) 最終利回欄の＊はマイナス、＊＊＊は100%以上            (Notes）"Yield to Maturity":＊･･･minus ＊＊＊･･･over 100%</t>
    <phoneticPr fontId="3"/>
  </si>
  <si>
    <t>2020/01</t>
  </si>
  <si>
    <t>900011379</t>
  </si>
  <si>
    <t>ホクト１ＣＢ</t>
  </si>
  <si>
    <t xml:space="preserve">HOKUTO CORPORATION 1  </t>
  </si>
  <si>
    <t>水産・農林業</t>
  </si>
  <si>
    <t>Fishery,Agriculture &amp; Forestry</t>
  </si>
  <si>
    <t>2018/09/03</t>
  </si>
  <si>
    <t>2023/07/14</t>
  </si>
  <si>
    <t>7</t>
  </si>
  <si>
    <t>10</t>
  </si>
  <si>
    <t>21</t>
  </si>
  <si>
    <t>31</t>
  </si>
  <si>
    <t>900102004</t>
  </si>
  <si>
    <t>昭和産１０ＣＢ</t>
  </si>
  <si>
    <t xml:space="preserve">Showa Sangyo Co.,Ltd. 10  </t>
  </si>
  <si>
    <t>食料品</t>
  </si>
  <si>
    <t>Foods</t>
  </si>
  <si>
    <t>2016/08/01</t>
  </si>
  <si>
    <t>2021/06/10</t>
  </si>
  <si>
    <t>27</t>
  </si>
  <si>
    <t>900022733</t>
  </si>
  <si>
    <t>あらた２ＣＢ</t>
  </si>
  <si>
    <t xml:space="preserve">ARATA CORPORATION 2  </t>
  </si>
  <si>
    <t>卸売業</t>
  </si>
  <si>
    <t>Wholesale Trade</t>
  </si>
  <si>
    <t>2023/07/20</t>
  </si>
  <si>
    <t>6</t>
  </si>
  <si>
    <t>16</t>
  </si>
  <si>
    <t>28</t>
  </si>
  <si>
    <t>900013050</t>
  </si>
  <si>
    <t>ＤＣＭ１ＣＢ</t>
  </si>
  <si>
    <t xml:space="preserve">DCM Holdings Co.,Ltd. 1  </t>
  </si>
  <si>
    <t>小売業</t>
  </si>
  <si>
    <t>Retail Trade</t>
  </si>
  <si>
    <t>2016/02/01</t>
  </si>
  <si>
    <t>2020/12/17</t>
  </si>
  <si>
    <t>900053946</t>
  </si>
  <si>
    <t>トーモク５ＣＢ</t>
  </si>
  <si>
    <t xml:space="preserve">TOMOKU CO.,LTD. 5  </t>
  </si>
  <si>
    <t>パルプ・紙</t>
  </si>
  <si>
    <t>Pulp &amp; Paper</t>
  </si>
  <si>
    <t>2017/05/01</t>
  </si>
  <si>
    <t>2022/03/16</t>
  </si>
  <si>
    <t>20</t>
  </si>
  <si>
    <t>22</t>
  </si>
  <si>
    <t>900064046</t>
  </si>
  <si>
    <t>大阪ソーダ６ＣＢ</t>
  </si>
  <si>
    <t xml:space="preserve">OSAKA SODA CO.,LTD. 6  </t>
  </si>
  <si>
    <t>化学</t>
  </si>
  <si>
    <t>Chemicals</t>
  </si>
  <si>
    <t>2017/11/01</t>
  </si>
  <si>
    <t>2022/09/14</t>
  </si>
  <si>
    <t>9</t>
  </si>
  <si>
    <t>900016143</t>
  </si>
  <si>
    <t>ソディック１ＣＢ</t>
  </si>
  <si>
    <t xml:space="preserve">Sodick Co.,Ltd. 1  </t>
  </si>
  <si>
    <t>機械</t>
  </si>
  <si>
    <t>Machinery</t>
  </si>
  <si>
    <t>2016/06/01</t>
  </si>
  <si>
    <t>2021/04/14</t>
  </si>
  <si>
    <t>30</t>
  </si>
  <si>
    <t>900066758</t>
  </si>
  <si>
    <t>ソニー６ＣＢ</t>
  </si>
  <si>
    <t xml:space="preserve">SONY CORPORATION 6  </t>
  </si>
  <si>
    <t>電気機器</t>
  </si>
  <si>
    <t>Electric Appliances</t>
  </si>
  <si>
    <t>2015/09/01</t>
  </si>
  <si>
    <t>2022/09/28</t>
  </si>
  <si>
    <t>14</t>
  </si>
  <si>
    <t>900017613</t>
  </si>
  <si>
    <t>シークス１ＣＢ</t>
  </si>
  <si>
    <t xml:space="preserve">SIIX CORPORATION 1  </t>
  </si>
  <si>
    <t>2015/08/03</t>
  </si>
  <si>
    <t>2020/06/26</t>
  </si>
  <si>
    <t>900018043</t>
  </si>
  <si>
    <t>スターゼン１ＣＢ</t>
  </si>
  <si>
    <t xml:space="preserve">Starzen Company Limited 1  </t>
  </si>
  <si>
    <t>2015/04/01</t>
  </si>
  <si>
    <t>2020/03/27</t>
  </si>
  <si>
    <t>900018521</t>
  </si>
  <si>
    <t>長野銀１ＣＢ</t>
  </si>
  <si>
    <t xml:space="preserve">THE NAGANO BANK,LTD. 1  </t>
  </si>
  <si>
    <t>銀行業</t>
  </si>
  <si>
    <t>Banks</t>
  </si>
  <si>
    <t>2014/04/01</t>
  </si>
  <si>
    <t>2021/04/27</t>
  </si>
  <si>
    <t>8</t>
  </si>
  <si>
    <t>900018541</t>
  </si>
  <si>
    <t>愛媛銀１ＣＢ</t>
  </si>
  <si>
    <t xml:space="preserve">The Ehime Bank,Ltd. 1  </t>
  </si>
  <si>
    <t>2014/02/03</t>
  </si>
  <si>
    <t>2021/03/29</t>
  </si>
  <si>
    <t>900049616</t>
  </si>
  <si>
    <t>共立メンテ４ＣＢ</t>
  </si>
  <si>
    <t xml:space="preserve">KYORITSU MAINTENANCE CO.,LTD. 4  </t>
  </si>
  <si>
    <t>サービス業</t>
  </si>
  <si>
    <t>Services</t>
  </si>
  <si>
    <t>2016/05/02</t>
  </si>
  <si>
    <t>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</si>
</sst>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.00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9" numFmtId="0"/>
    <xf applyAlignment="0" applyBorder="0" applyFill="0" applyFont="0" applyProtection="0" borderId="0" fillId="0" fontId="2" numFmtId="9"/>
    <xf borderId="0" fillId="0" fontId="12" numFmtId="0"/>
    <xf borderId="0" fillId="0" fontId="9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3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4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applyAlignment="0" applyFill="0" applyNumberFormat="0" applyProtection="0" borderId="26" fillId="0" fontId="31" numFmtId="0"/>
    <xf applyAlignment="0" applyFill="0" applyNumberFormat="0" applyProtection="0" borderId="27" fillId="0" fontId="32" numFmtId="0"/>
    <xf applyAlignment="0" applyFill="0" applyNumberFormat="0" applyProtection="0" borderId="28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2" fillId="7" fontId="34" numFmtId="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borderId="0" fillId="0" fontId="7" numFmtId="0"/>
    <xf applyAlignment="0" applyFill="0" applyNumberFormat="0" applyProtection="0" borderId="29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2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9" numFmtId="9"/>
    <xf applyAlignment="0" applyBorder="0" applyFill="0" applyFont="0" applyProtection="0" borderId="0" fillId="0" fontId="9" numFmtId="9">
      <alignment vertical="center"/>
    </xf>
    <xf applyAlignment="0" applyBorder="0" applyFill="0" applyFont="0" applyProtection="0" borderId="0" fillId="0" fontId="9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9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9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5" fillId="27" fontId="71" numFmtId="49"/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9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9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9" numFmtId="6"/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7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4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2" numFmtId="0"/>
    <xf borderId="0" fillId="0" fontId="64" numFmtId="0">
      <alignment vertical="center"/>
    </xf>
    <xf borderId="0" fillId="0" fontId="2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66" numFmtId="0">
      <alignment vertical="center"/>
    </xf>
    <xf borderId="0" fillId="0" fontId="9" numFmtId="0"/>
    <xf borderId="0" fillId="0" fontId="9" numFmtId="0"/>
    <xf borderId="0" fillId="0" fontId="9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>
      <alignment vertical="center"/>
    </xf>
    <xf borderId="0" fillId="0" fontId="9" numFmtId="0"/>
    <xf borderId="0" fillId="0" fontId="82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9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9" numFmtId="0"/>
    <xf borderId="0" fillId="0" fontId="14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66" numFmtId="0"/>
    <xf borderId="0" fillId="0" fontId="66" numFmtId="0"/>
    <xf borderId="0" fillId="0" fontId="9" numFmtId="0"/>
    <xf borderId="0" fillId="0" fontId="9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9" numFmtId="0"/>
    <xf borderId="0" fillId="0" fontId="9" numFmtId="0">
      <alignment vertical="center"/>
    </xf>
    <xf borderId="0" fillId="0" fontId="83" numFmtId="0"/>
    <xf borderId="0" fillId="0" fontId="9" numFmtId="0"/>
    <xf borderId="0" fillId="0" fontId="9" numFmtId="0"/>
    <xf borderId="0" fillId="0" fontId="83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83" numFmtId="0"/>
    <xf borderId="0" fillId="0" fontId="83" numFmtId="0"/>
    <xf borderId="0" fillId="0" fontId="9" numFmtId="0"/>
    <xf borderId="0" fillId="0" fontId="83" numFmtId="0"/>
    <xf borderId="0" fillId="0" fontId="14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84" numFmtId="0">
      <alignment vertical="center"/>
    </xf>
    <xf borderId="0" fillId="0" fontId="9" numFmtId="0"/>
    <xf borderId="0" fillId="0" fontId="9" numFmtId="0"/>
    <xf borderId="0" fillId="0" fontId="66" numFmtId="0"/>
    <xf borderId="0" fillId="0" fontId="66" numFmtId="0"/>
    <xf borderId="0" fillId="0" fontId="9" numFmtId="0"/>
    <xf borderId="0" fillId="0" fontId="9" numFmtId="0"/>
    <xf borderId="0" fillId="0" fontId="7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9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8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82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87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82" numFmtId="0">
      <alignment vertical="center"/>
    </xf>
    <xf borderId="0" fillId="0" fontId="9" numFmtId="0"/>
    <xf borderId="0" fillId="0" fontId="9" numFmtId="0">
      <alignment vertical="center"/>
    </xf>
    <xf borderId="0" fillId="0" fontId="82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9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9" numFmtId="0"/>
  </cellStyleXfs>
  <cellXfs count="56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10" numFmtId="0" xfId="1">
      <alignment vertical="center"/>
    </xf>
    <xf applyFont="1" applyNumberFormat="1" borderId="0" fillId="0" fontId="4" numFmtId="0" xfId="1">
      <alignment vertical="center"/>
    </xf>
    <xf applyFont="1" applyNumberFormat="1" borderId="0" fillId="0" fontId="2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9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" fillId="0" fontId="7" numFmtId="0" xfId="1">
      <alignment horizontal="center" vertical="center"/>
    </xf>
    <xf applyAlignment="1" applyBorder="1" applyFill="1" applyFont="1" borderId="10" fillId="0" fontId="7" numFmtId="0" xfId="1">
      <alignment horizontal="center" vertical="center"/>
    </xf>
    <xf applyAlignment="1" applyBorder="1" applyFill="1" applyFont="1" applyNumberFormat="1" borderId="9" fillId="0" fontId="7" numFmtId="49" xfId="2">
      <alignment horizontal="center" vertical="center"/>
    </xf>
    <xf applyAlignment="1" applyBorder="1" applyFill="1" applyFont="1" borderId="12" fillId="0" fontId="2" numFmtId="0" xfId="1">
      <alignment horizontal="center" vertical="center"/>
    </xf>
    <xf applyAlignment="1" applyBorder="1" applyFill="1" applyFont="1" applyNumberFormat="1" borderId="12" fillId="0" fontId="2" numFmtId="0" xfId="1">
      <alignment horizontal="center" vertical="center"/>
    </xf>
    <xf applyAlignment="1" applyBorder="1" applyFill="1" applyFont="1" applyNumberFormat="1" borderId="13" fillId="0" fontId="7" numFmtId="0" xfId="1">
      <alignment horizontal="center" vertical="center"/>
    </xf>
    <xf applyAlignment="1" applyBorder="1" applyFill="1" applyFont="1" borderId="14" fillId="0" fontId="7" numFmtId="0" xfId="1">
      <alignment horizontal="center" vertical="center"/>
    </xf>
    <xf applyAlignment="1" applyBorder="1" applyFill="1" applyFont="1" applyNumberFormat="1" borderId="12" fillId="0" fontId="7" numFmtId="49" xfId="2">
      <alignment horizontal="center" vertical="center"/>
    </xf>
    <xf applyAlignment="1" applyBorder="1" applyFill="1" applyFont="1" applyNumberFormat="1" borderId="4" fillId="0" fontId="7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applyNumberFormat="1" borderId="14" fillId="0" fontId="2" numFmtId="49" xfId="2">
      <alignment horizontal="center" vertical="center"/>
    </xf>
    <xf applyAlignment="1" applyBorder="1" applyFill="1" applyFont="1" applyNumberFormat="1" borderId="12" fillId="0" fontId="2" numFmtId="49" xfId="2">
      <alignment horizontal="center" vertical="center"/>
    </xf>
    <xf applyAlignment="1" applyBorder="1" applyFill="1" applyFont="1" borderId="15" fillId="0" fontId="2" numFmtId="0" xfId="1">
      <alignment horizontal="right" vertical="center"/>
    </xf>
    <xf applyAlignment="1" applyBorder="1" applyFill="1" applyFont="1" borderId="6" fillId="0" fontId="2" numFmtId="0" xfId="1">
      <alignment horizontal="center" vertical="center"/>
    </xf>
    <xf applyAlignment="1" applyBorder="1" applyFill="1" applyFont="1" borderId="8" fillId="0" fontId="2" numFmtId="0" xfId="1">
      <alignment horizontal="center" vertical="center"/>
    </xf>
    <xf applyAlignment="1" applyBorder="1" applyFill="1" applyFont="1" applyNumberFormat="1" borderId="15" fillId="0" fontId="2" numFmtId="0" xfId="1">
      <alignment horizontal="right" vertical="center"/>
    </xf>
    <xf applyAlignment="1" applyBorder="1" applyFill="1" applyFont="1" applyNumberFormat="1" borderId="16" fillId="0" fontId="2" numFmtId="0" xfId="1">
      <alignment horizontal="right" vertical="center"/>
    </xf>
    <xf applyAlignment="1" applyBorder="1" applyFill="1" applyFont="1" applyNumberFormat="1" borderId="17" fillId="0" fontId="2" numFmtId="0" xfId="1">
      <alignment horizontal="right" vertical="center"/>
    </xf>
    <xf applyAlignment="1" applyBorder="1" applyFill="1" applyFont="1" applyNumberFormat="1" borderId="15" fillId="0" fontId="11" numFmtId="49" xfId="2">
      <alignment horizontal="right"/>
    </xf>
    <xf applyAlignment="1" applyBorder="1" applyFill="1" applyFont="1" applyNumberFormat="1" borderId="16" fillId="0" fontId="11" numFmtId="49" xfId="2">
      <alignment horizontal="right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18" fillId="0" fontId="7" numFmtId="189" xfId="2">
      <alignment horizontal="right" vertical="center"/>
    </xf>
    <xf applyAlignment="1" applyBorder="1" applyFill="1" applyFont="1" applyNumberFormat="1" borderId="21" fillId="0" fontId="7" numFmtId="189" xfId="2">
      <alignment horizontal="right" vertical="center"/>
    </xf>
    <xf applyAlignment="1" applyBorder="1" applyFill="1" applyFont="1" applyNumberFormat="1" borderId="19" fillId="0" fontId="7" numFmtId="4" xfId="2">
      <alignment horizontal="right" vertical="center"/>
    </xf>
    <xf applyAlignment="1" applyBorder="1" applyFill="1" applyFont="1" applyNumberFormat="1" borderId="18" fillId="0" fontId="7" numFmtId="4" xfId="2">
      <alignment horizontal="right" vertical="center"/>
    </xf>
    <xf applyAlignment="1" applyBorder="1" applyFill="1" applyFont="1" applyNumberFormat="1" borderId="18" fillId="0" fontId="7" numFmtId="3" xfId="2">
      <alignment horizontal="right" vertical="center"/>
    </xf>
    <xf applyAlignment="1" applyBorder="1" applyFill="1" applyFont="1" applyNumberFormat="1" borderId="18" fillId="0" fontId="7" numFmtId="49" xfId="1">
      <alignment horizontal="left" vertical="center"/>
    </xf>
    <xf applyAlignment="1" applyBorder="1" applyFill="1" applyFont="1" applyNumberFormat="1" borderId="19" fillId="0" fontId="7" numFmtId="49" xfId="1">
      <alignment horizontal="left" vertical="center"/>
    </xf>
    <xf applyAlignment="1" applyBorder="1" applyFill="1" applyFont="1" applyNumberFormat="1" borderId="20" fillId="0" fontId="7" numFmtId="49" xfId="1">
      <alignment horizontal="left" vertical="center"/>
    </xf>
    <xf applyAlignment="1" applyBorder="1" applyFill="1" applyFont="1" applyNumberFormat="1" borderId="20" fillId="0" fontId="7" numFmtId="49" xfId="2">
      <alignment horizontal="right" vertical="center"/>
    </xf>
    <xf applyAlignment="1" applyBorder="1" applyFill="1" applyFont="1" borderId="2" fillId="0" fontId="2" numFmtId="0" xfId="1">
      <alignment horizontal="left" vertical="top" wrapText="1"/>
    </xf>
    <xf applyAlignment="1" applyBorder="1" applyFill="1" applyFont="1" borderId="3" fillId="0" fontId="2" numFmtId="0" xfId="1">
      <alignment horizontal="left" vertical="top" wrapText="1"/>
    </xf>
    <xf applyAlignment="1" applyBorder="1" applyFill="1" applyFont="1" borderId="0" fillId="0" fontId="2" numFmtId="0" xfId="1">
      <alignment horizontal="left" vertical="top" wrapText="1"/>
    </xf>
    <xf applyAlignment="1" applyBorder="1" applyFill="1" applyFont="1" borderId="5" fillId="0" fontId="2" numFmtId="0" xfId="1">
      <alignment horizontal="left" vertical="top" wrapText="1"/>
    </xf>
    <xf applyAlignment="1" applyBorder="1" applyFill="1" applyFont="1" borderId="7" fillId="0" fontId="2" numFmtId="0" xfId="1">
      <alignment horizontal="left" vertical="top" wrapText="1"/>
    </xf>
    <xf applyAlignment="1" applyBorder="1" applyFill="1" applyFont="1" borderId="8" fillId="0" fontId="2" numFmtId="0" xfId="1">
      <alignment horizontal="left"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  <xf applyAlignment="1" applyBorder="1" applyFill="1" applyFont="1" borderId="1" fillId="0" fontId="7" numFmtId="0" xfId="1">
      <alignment horizontal="center" vertical="center"/>
    </xf>
    <xf applyAlignment="1" applyBorder="1" applyFill="1" applyFont="1" borderId="3" fillId="0" fontId="7" numFmtId="0" xfId="1">
      <alignment horizontal="center" vertical="center"/>
    </xf>
    <xf applyAlignment="1" applyBorder="1" applyFill="1" applyFont="1" borderId="4" fillId="0" fontId="2" numFmtId="0" xfId="1">
      <alignment horizontal="center" vertical="center"/>
    </xf>
    <xf applyAlignment="1" applyBorder="1" applyFill="1" applyFont="1" borderId="5" fillId="0" fontId="2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19"/>
  <sheetViews>
    <sheetView showGridLines="0" tabSelected="1" view="pageBreakPreview" workbookViewId="0" zoomScaleNormal="70" zoomScaleSheetLayoutView="100"/>
  </sheetViews>
  <sheetFormatPr defaultRowHeight="13.5"/>
  <cols>
    <col min="1" max="1" bestFit="true" customWidth="true" style="1" width="13.125" collapsed="false"/>
    <col min="2" max="2" bestFit="true" customWidth="true" style="1" width="10.75" collapsed="false"/>
    <col min="3" max="3" customWidth="true" style="1" width="41.375" collapsed="false"/>
    <col min="4" max="4" customWidth="true" style="1" width="49.5" collapsed="false"/>
    <col min="5" max="5" customWidth="true" style="1" width="16.25" collapsed="false"/>
    <col min="6" max="6" customWidth="true" style="1" width="24.625" collapsed="false"/>
    <col min="7" max="8" bestFit="true" customWidth="true" style="1" width="10.75" collapsed="false"/>
    <col min="9" max="9" customWidth="true" style="3" width="13.75" collapsed="false"/>
    <col min="10" max="10" bestFit="true" customWidth="true" style="4" width="10.375" collapsed="false"/>
    <col min="11" max="11" bestFit="true" customWidth="true" style="4" width="10.75" collapsed="false"/>
    <col min="12" max="12" bestFit="true" customWidth="true" style="1" width="17.75" collapsed="false"/>
    <col min="13" max="13" bestFit="true" customWidth="true" style="1" width="12.75" collapsed="false"/>
    <col min="14" max="14" customWidth="true" style="1" width="16.25" collapsed="false"/>
    <col min="15" max="15" bestFit="true" customWidth="true" style="1" width="5.625" collapsed="false"/>
    <col min="16" max="16" customWidth="true" style="1" width="16.25" collapsed="false"/>
    <col min="17" max="17" bestFit="true" customWidth="true" style="1" width="5.625" collapsed="false"/>
    <col min="18" max="18" customWidth="true" style="1" width="16.25" collapsed="false"/>
    <col min="19" max="19" bestFit="true" customWidth="true" style="1" width="5.625" collapsed="false"/>
    <col min="20" max="20" customWidth="true" style="1" width="16.25" collapsed="false"/>
    <col min="21" max="21" bestFit="true" customWidth="true" style="1" width="5.625" collapsed="false"/>
    <col min="22" max="22" bestFit="true" customWidth="true" style="1" width="23.875" collapsed="false"/>
    <col min="23" max="23" bestFit="true" customWidth="true" style="1" width="16.125" collapsed="false"/>
    <col min="24" max="24" bestFit="true" customWidth="true" style="1" width="26.125" collapsed="false"/>
    <col min="25" max="25" bestFit="true" customWidth="true" style="1" width="19.875" collapsed="false"/>
    <col min="26" max="26" bestFit="true" customWidth="true" style="1" width="25.0" collapsed="false"/>
    <col min="27" max="16384" style="1" width="9.0" collapsed="false"/>
  </cols>
  <sheetData>
    <row customHeight="1" ht="13.5" r="1" spans="1:26">
      <c r="A1" s="5"/>
      <c r="B1" s="6"/>
      <c r="C1" s="6"/>
      <c r="D1" s="6"/>
      <c r="E1" s="6"/>
      <c r="F1" s="6"/>
      <c r="G1" s="6"/>
      <c r="H1" s="6"/>
      <c r="I1" s="7"/>
      <c r="J1" s="7"/>
      <c r="K1" s="7"/>
      <c r="L1" s="6"/>
      <c r="M1" s="6"/>
      <c r="N1" s="6"/>
      <c r="O1" s="6"/>
      <c r="P1" s="6"/>
      <c r="Q1" s="42" t="s">
        <v>40</v>
      </c>
      <c r="R1" s="42"/>
      <c r="S1" s="42"/>
      <c r="T1" s="42"/>
      <c r="U1" s="42"/>
      <c r="V1" s="42"/>
      <c r="W1" s="42"/>
      <c r="X1" s="42"/>
      <c r="Y1" s="42"/>
      <c r="Z1" s="43"/>
    </row>
    <row customHeight="1" ht="99" r="2" spans="1:26">
      <c r="A2" s="48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4"/>
      <c r="R2" s="44"/>
      <c r="S2" s="44"/>
      <c r="T2" s="44"/>
      <c r="U2" s="44"/>
      <c r="V2" s="44"/>
      <c r="W2" s="44"/>
      <c r="X2" s="44"/>
      <c r="Y2" s="44"/>
      <c r="Z2" s="45"/>
    </row>
    <row customHeight="1" ht="39" r="3" spans="1:26">
      <c r="A3" s="50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46"/>
      <c r="R3" s="46"/>
      <c r="S3" s="46"/>
      <c r="T3" s="46"/>
      <c r="U3" s="46"/>
      <c r="V3" s="46"/>
      <c r="W3" s="46"/>
      <c r="X3" s="46"/>
      <c r="Y3" s="46"/>
      <c r="Z3" s="47"/>
    </row>
    <row customFormat="1" customHeight="1" ht="13.5" r="4" s="2" spans="1:26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52" t="s">
        <v>8</v>
      </c>
      <c r="H4" s="53"/>
      <c r="I4" s="9" t="s">
        <v>9</v>
      </c>
      <c r="J4" s="10" t="s">
        <v>10</v>
      </c>
      <c r="K4" s="11" t="s">
        <v>11</v>
      </c>
      <c r="L4" s="8" t="s">
        <v>12</v>
      </c>
      <c r="M4" s="12" t="s">
        <v>13</v>
      </c>
      <c r="N4" s="13" t="s">
        <v>14</v>
      </c>
      <c r="O4" s="11" t="s">
        <v>11</v>
      </c>
      <c r="P4" s="13" t="s">
        <v>15</v>
      </c>
      <c r="Q4" s="11" t="s">
        <v>11</v>
      </c>
      <c r="R4" s="13" t="s">
        <v>16</v>
      </c>
      <c r="S4" s="11" t="s">
        <v>11</v>
      </c>
      <c r="T4" s="13" t="s">
        <v>17</v>
      </c>
      <c r="U4" s="11" t="s">
        <v>11</v>
      </c>
      <c r="V4" s="8" t="s">
        <v>18</v>
      </c>
      <c r="W4" s="8" t="s">
        <v>19</v>
      </c>
      <c r="X4" s="14" t="s">
        <v>20</v>
      </c>
      <c r="Y4" s="8" t="s">
        <v>21</v>
      </c>
      <c r="Z4" s="8" t="s">
        <v>22</v>
      </c>
    </row>
    <row r="5" spans="1:26">
      <c r="A5" s="15" t="s">
        <v>23</v>
      </c>
      <c r="B5" s="15" t="s">
        <v>24</v>
      </c>
      <c r="C5" s="15"/>
      <c r="D5" s="15"/>
      <c r="E5" s="15"/>
      <c r="F5" s="15"/>
      <c r="G5" s="54" t="s">
        <v>25</v>
      </c>
      <c r="H5" s="55"/>
      <c r="I5" s="16"/>
      <c r="J5" s="17"/>
      <c r="K5" s="18" t="s">
        <v>26</v>
      </c>
      <c r="L5" s="19" t="s">
        <v>27</v>
      </c>
      <c r="M5" s="20" t="s">
        <v>28</v>
      </c>
      <c r="N5" s="21" t="s">
        <v>29</v>
      </c>
      <c r="O5" s="22" t="s">
        <v>26</v>
      </c>
      <c r="P5" s="21" t="s">
        <v>30</v>
      </c>
      <c r="Q5" s="22" t="s">
        <v>26</v>
      </c>
      <c r="R5" s="21" t="s">
        <v>31</v>
      </c>
      <c r="S5" s="22" t="s">
        <v>26</v>
      </c>
      <c r="T5" s="21" t="s">
        <v>32</v>
      </c>
      <c r="U5" s="22" t="s">
        <v>26</v>
      </c>
      <c r="V5" s="23" t="s">
        <v>33</v>
      </c>
      <c r="W5" s="23" t="s">
        <v>34</v>
      </c>
      <c r="X5" s="23" t="s">
        <v>35</v>
      </c>
      <c r="Y5" s="23" t="s">
        <v>36</v>
      </c>
      <c r="Z5" s="23" t="s">
        <v>37</v>
      </c>
    </row>
    <row r="6" spans="1:26">
      <c r="A6" s="24"/>
      <c r="B6" s="24"/>
      <c r="C6" s="24"/>
      <c r="D6" s="24"/>
      <c r="E6" s="24"/>
      <c r="F6" s="24"/>
      <c r="G6" s="25"/>
      <c r="H6" s="26"/>
      <c r="I6" s="27"/>
      <c r="J6" s="28"/>
      <c r="K6" s="29"/>
      <c r="L6" s="30" t="s">
        <v>38</v>
      </c>
      <c r="M6" s="30" t="s">
        <v>38</v>
      </c>
      <c r="N6" s="31" t="s">
        <v>39</v>
      </c>
      <c r="O6" s="32"/>
      <c r="P6" s="31" t="s">
        <v>39</v>
      </c>
      <c r="Q6" s="32"/>
      <c r="R6" s="31" t="s">
        <v>39</v>
      </c>
      <c r="S6" s="32"/>
      <c r="T6" s="31" t="s">
        <v>39</v>
      </c>
      <c r="U6" s="32"/>
      <c r="V6" s="31" t="s">
        <v>39</v>
      </c>
      <c r="W6" s="31" t="s">
        <v>39</v>
      </c>
      <c r="X6" s="31" t="s">
        <v>39</v>
      </c>
      <c r="Y6" s="31" t="s">
        <v>39</v>
      </c>
      <c r="Z6" s="30" t="s">
        <v>39</v>
      </c>
    </row>
    <row customFormat="1" customHeight="1" ht="13.5" r="7" s="2" spans="1:26">
      <c r="A7" s="38" t="s">
        <v>41</v>
      </c>
      <c r="B7" s="38" t="s">
        <v>42</v>
      </c>
      <c r="C7" s="38" t="s">
        <v>43</v>
      </c>
      <c r="D7" s="38" t="s">
        <v>44</v>
      </c>
      <c r="E7" s="38" t="s">
        <v>45</v>
      </c>
      <c r="F7" s="38" t="s">
        <v>46</v>
      </c>
      <c r="G7" s="38" t="s">
        <v>47</v>
      </c>
      <c r="H7" s="38" t="s">
        <v>48</v>
      </c>
      <c r="I7" s="38"/>
      <c r="J7" s="39"/>
      <c r="K7" s="40"/>
      <c r="L7" s="33" t="n">
        <f>0</f>
        <v>0.0</v>
      </c>
      <c r="M7" s="34" t="n">
        <f>0</f>
        <v>0.0</v>
      </c>
      <c r="N7" s="35" t="n">
        <f>99.55</f>
        <v>99.55</v>
      </c>
      <c r="O7" s="41" t="s">
        <v>49</v>
      </c>
      <c r="P7" s="35" t="n">
        <f>100</f>
        <v>100.0</v>
      </c>
      <c r="Q7" s="41" t="s">
        <v>50</v>
      </c>
      <c r="R7" s="35" t="n">
        <f>99.1</f>
        <v>99.1</v>
      </c>
      <c r="S7" s="41" t="s">
        <v>51</v>
      </c>
      <c r="T7" s="35" t="n">
        <f>100</f>
        <v>100.0</v>
      </c>
      <c r="U7" s="41" t="s">
        <v>52</v>
      </c>
      <c r="V7" s="36" t="n">
        <f>99.53</f>
        <v>99.53</v>
      </c>
      <c r="W7" s="37" t="n">
        <f>73000000</f>
        <v>7.3E7</v>
      </c>
      <c r="X7" s="37" t="str">
        <f>"－"</f>
        <v>－</v>
      </c>
      <c r="Y7" s="37" t="n">
        <f>72816000</f>
        <v>7.2816E7</v>
      </c>
      <c r="Z7" s="37" t="str">
        <f>"－"</f>
        <v>－</v>
      </c>
    </row>
    <row r="8">
      <c r="A8" s="38" t="s">
        <v>41</v>
      </c>
      <c r="B8" s="38" t="s">
        <v>53</v>
      </c>
      <c r="C8" s="38" t="s">
        <v>54</v>
      </c>
      <c r="D8" s="38" t="s">
        <v>55</v>
      </c>
      <c r="E8" s="38" t="s">
        <v>56</v>
      </c>
      <c r="F8" s="38" t="s">
        <v>57</v>
      </c>
      <c r="G8" s="38" t="s">
        <v>58</v>
      </c>
      <c r="H8" s="38" t="s">
        <v>59</v>
      </c>
      <c r="I8" s="38"/>
      <c r="J8" s="39"/>
      <c r="K8" s="40"/>
      <c r="L8" s="33" t="str">
        <f>"*"</f>
        <v>*</v>
      </c>
      <c r="M8" s="34" t="n">
        <f>0</f>
        <v>0.0</v>
      </c>
      <c r="N8" s="35" t="n">
        <f>106</f>
        <v>106.0</v>
      </c>
      <c r="O8" s="41" t="s">
        <v>49</v>
      </c>
      <c r="P8" s="35" t="n">
        <f>106</f>
        <v>106.0</v>
      </c>
      <c r="Q8" s="41" t="s">
        <v>49</v>
      </c>
      <c r="R8" s="35" t="n">
        <f>103.5</f>
        <v>103.5</v>
      </c>
      <c r="S8" s="41" t="s">
        <v>60</v>
      </c>
      <c r="T8" s="35" t="n">
        <f>105</f>
        <v>105.0</v>
      </c>
      <c r="U8" s="41" t="s">
        <v>52</v>
      </c>
      <c r="V8" s="36" t="n">
        <f>104.83</f>
        <v>104.83</v>
      </c>
      <c r="W8" s="37" t="n">
        <f>118000000</f>
        <v>1.18E8</v>
      </c>
      <c r="X8" s="37" t="str">
        <f>"－"</f>
        <v>－</v>
      </c>
      <c r="Y8" s="37" t="n">
        <f>123014000</f>
        <v>1.23014E8</v>
      </c>
      <c r="Z8" s="37" t="str">
        <f>"－"</f>
        <v>－</v>
      </c>
    </row>
    <row r="9">
      <c r="A9" s="38" t="s">
        <v>41</v>
      </c>
      <c r="B9" s="38" t="s">
        <v>61</v>
      </c>
      <c r="C9" s="38" t="s">
        <v>62</v>
      </c>
      <c r="D9" s="38" t="s">
        <v>63</v>
      </c>
      <c r="E9" s="38" t="s">
        <v>64</v>
      </c>
      <c r="F9" s="38" t="s">
        <v>65</v>
      </c>
      <c r="G9" s="38" t="s">
        <v>47</v>
      </c>
      <c r="H9" s="38" t="s">
        <v>66</v>
      </c>
      <c r="I9" s="38"/>
      <c r="J9" s="39"/>
      <c r="K9" s="40"/>
      <c r="L9" s="33" t="n">
        <f>0.014</f>
        <v>0.014</v>
      </c>
      <c r="M9" s="34" t="n">
        <f>0</f>
        <v>0.0</v>
      </c>
      <c r="N9" s="35" t="n">
        <f>100.05</f>
        <v>100.05</v>
      </c>
      <c r="O9" s="41" t="s">
        <v>67</v>
      </c>
      <c r="P9" s="35" t="n">
        <f>100.05</f>
        <v>100.05</v>
      </c>
      <c r="Q9" s="41" t="s">
        <v>67</v>
      </c>
      <c r="R9" s="35" t="n">
        <f>99.95</f>
        <v>99.95</v>
      </c>
      <c r="S9" s="41" t="s">
        <v>68</v>
      </c>
      <c r="T9" s="35" t="n">
        <f>99.95</f>
        <v>99.95</v>
      </c>
      <c r="U9" s="41" t="s">
        <v>69</v>
      </c>
      <c r="V9" s="36" t="n">
        <f>99.98</f>
        <v>99.98</v>
      </c>
      <c r="W9" s="37" t="n">
        <f>14000000</f>
        <v>1.4E7</v>
      </c>
      <c r="X9" s="37" t="str">
        <f>"－"</f>
        <v>－</v>
      </c>
      <c r="Y9" s="37" t="n">
        <f>13995000</f>
        <v>1.3995E7</v>
      </c>
      <c r="Z9" s="37" t="str">
        <f>"－"</f>
        <v>－</v>
      </c>
    </row>
    <row r="10">
      <c r="A10" s="38" t="s">
        <v>41</v>
      </c>
      <c r="B10" s="38" t="s">
        <v>70</v>
      </c>
      <c r="C10" s="38" t="s">
        <v>71</v>
      </c>
      <c r="D10" s="38" t="s">
        <v>72</v>
      </c>
      <c r="E10" s="38" t="s">
        <v>73</v>
      </c>
      <c r="F10" s="38" t="s">
        <v>74</v>
      </c>
      <c r="G10" s="38" t="s">
        <v>75</v>
      </c>
      <c r="H10" s="38" t="s">
        <v>76</v>
      </c>
      <c r="I10" s="38"/>
      <c r="J10" s="39"/>
      <c r="K10" s="40"/>
      <c r="L10" s="33" t="str">
        <f>"*"</f>
        <v>*</v>
      </c>
      <c r="M10" s="34" t="n">
        <f>0</f>
        <v>0.0</v>
      </c>
      <c r="N10" s="35" t="n">
        <f>110</f>
        <v>110.0</v>
      </c>
      <c r="O10" s="41" t="s">
        <v>49</v>
      </c>
      <c r="P10" s="35" t="n">
        <f>110</f>
        <v>110.0</v>
      </c>
      <c r="Q10" s="41" t="s">
        <v>49</v>
      </c>
      <c r="R10" s="35" t="n">
        <f>107</f>
        <v>107.0</v>
      </c>
      <c r="S10" s="41" t="s">
        <v>50</v>
      </c>
      <c r="T10" s="35" t="n">
        <f>108</f>
        <v>108.0</v>
      </c>
      <c r="U10" s="41" t="s">
        <v>52</v>
      </c>
      <c r="V10" s="36" t="n">
        <f>108.18</f>
        <v>108.18</v>
      </c>
      <c r="W10" s="37" t="n">
        <f>380000000</f>
        <v>3.8E8</v>
      </c>
      <c r="X10" s="37" t="str">
        <f>"－"</f>
        <v>－</v>
      </c>
      <c r="Y10" s="37" t="n">
        <f>412925000</f>
        <v>4.12925E8</v>
      </c>
      <c r="Z10" s="37" t="str">
        <f>"－"</f>
        <v>－</v>
      </c>
    </row>
    <row r="11">
      <c r="A11" s="38" t="s">
        <v>41</v>
      </c>
      <c r="B11" s="38" t="s">
        <v>77</v>
      </c>
      <c r="C11" s="38" t="s">
        <v>78</v>
      </c>
      <c r="D11" s="38" t="s">
        <v>79</v>
      </c>
      <c r="E11" s="38" t="s">
        <v>80</v>
      </c>
      <c r="F11" s="38" t="s">
        <v>81</v>
      </c>
      <c r="G11" s="38" t="s">
        <v>82</v>
      </c>
      <c r="H11" s="38" t="s">
        <v>83</v>
      </c>
      <c r="I11" s="38"/>
      <c r="J11" s="39"/>
      <c r="K11" s="40"/>
      <c r="L11" s="33" t="str">
        <f>"*"</f>
        <v>*</v>
      </c>
      <c r="M11" s="34" t="n">
        <f>0</f>
        <v>0.0</v>
      </c>
      <c r="N11" s="35" t="n">
        <f>104</f>
        <v>104.0</v>
      </c>
      <c r="O11" s="41" t="s">
        <v>84</v>
      </c>
      <c r="P11" s="35" t="n">
        <f>106</f>
        <v>106.0</v>
      </c>
      <c r="Q11" s="41" t="s">
        <v>52</v>
      </c>
      <c r="R11" s="35" t="n">
        <f>103.5</f>
        <v>103.5</v>
      </c>
      <c r="S11" s="41" t="s">
        <v>85</v>
      </c>
      <c r="T11" s="35" t="n">
        <f>106</f>
        <v>106.0</v>
      </c>
      <c r="U11" s="41" t="s">
        <v>52</v>
      </c>
      <c r="V11" s="36" t="n">
        <f>104.63</f>
        <v>104.63</v>
      </c>
      <c r="W11" s="37" t="n">
        <f>36000000</f>
        <v>3.6E7</v>
      </c>
      <c r="X11" s="37" t="str">
        <f>"－"</f>
        <v>－</v>
      </c>
      <c r="Y11" s="37" t="n">
        <f>37765000</f>
        <v>3.7765E7</v>
      </c>
      <c r="Z11" s="37" t="str">
        <f>"－"</f>
        <v>－</v>
      </c>
    </row>
    <row r="12">
      <c r="A12" s="38" t="s">
        <v>41</v>
      </c>
      <c r="B12" s="38" t="s">
        <v>86</v>
      </c>
      <c r="C12" s="38" t="s">
        <v>87</v>
      </c>
      <c r="D12" s="38" t="s">
        <v>88</v>
      </c>
      <c r="E12" s="38" t="s">
        <v>89</v>
      </c>
      <c r="F12" s="38" t="s">
        <v>90</v>
      </c>
      <c r="G12" s="38" t="s">
        <v>91</v>
      </c>
      <c r="H12" s="38" t="s">
        <v>92</v>
      </c>
      <c r="I12" s="38"/>
      <c r="J12" s="39"/>
      <c r="K12" s="40"/>
      <c r="L12" s="33" t="str">
        <f>"*"</f>
        <v>*</v>
      </c>
      <c r="M12" s="34" t="n">
        <f>0</f>
        <v>0.0</v>
      </c>
      <c r="N12" s="35" t="n">
        <f>103.8</f>
        <v>103.8</v>
      </c>
      <c r="O12" s="41" t="s">
        <v>93</v>
      </c>
      <c r="P12" s="35" t="n">
        <f>104</f>
        <v>104.0</v>
      </c>
      <c r="Q12" s="41" t="s">
        <v>93</v>
      </c>
      <c r="R12" s="35" t="n">
        <f>102.5</f>
        <v>102.5</v>
      </c>
      <c r="S12" s="41" t="s">
        <v>68</v>
      </c>
      <c r="T12" s="35" t="n">
        <f>102.5</f>
        <v>102.5</v>
      </c>
      <c r="U12" s="41" t="s">
        <v>52</v>
      </c>
      <c r="V12" s="36" t="n">
        <f>102.78</f>
        <v>102.78</v>
      </c>
      <c r="W12" s="37" t="n">
        <f>154000000</f>
        <v>1.54E8</v>
      </c>
      <c r="X12" s="37" t="str">
        <f>"－"</f>
        <v>－</v>
      </c>
      <c r="Y12" s="37" t="n">
        <f>158040000</f>
        <v>1.5804E8</v>
      </c>
      <c r="Z12" s="37" t="str">
        <f>"－"</f>
        <v>－</v>
      </c>
    </row>
    <row r="13">
      <c r="A13" s="38" t="s">
        <v>41</v>
      </c>
      <c r="B13" s="38" t="s">
        <v>94</v>
      </c>
      <c r="C13" s="38" t="s">
        <v>95</v>
      </c>
      <c r="D13" s="38" t="s">
        <v>96</v>
      </c>
      <c r="E13" s="38" t="s">
        <v>97</v>
      </c>
      <c r="F13" s="38" t="s">
        <v>98</v>
      </c>
      <c r="G13" s="38" t="s">
        <v>99</v>
      </c>
      <c r="H13" s="38" t="s">
        <v>100</v>
      </c>
      <c r="I13" s="38"/>
      <c r="J13" s="39"/>
      <c r="K13" s="40"/>
      <c r="L13" s="33" t="str">
        <f>"*"</f>
        <v>*</v>
      </c>
      <c r="M13" s="34" t="n">
        <f>0</f>
        <v>0.0</v>
      </c>
      <c r="N13" s="35" t="n">
        <f>108</f>
        <v>108.0</v>
      </c>
      <c r="O13" s="41" t="s">
        <v>67</v>
      </c>
      <c r="P13" s="35" t="n">
        <f>109</f>
        <v>109.0</v>
      </c>
      <c r="Q13" s="41" t="s">
        <v>49</v>
      </c>
      <c r="R13" s="35" t="n">
        <f>105.5</f>
        <v>105.5</v>
      </c>
      <c r="S13" s="41" t="s">
        <v>101</v>
      </c>
      <c r="T13" s="35" t="n">
        <f>105.5</f>
        <v>105.5</v>
      </c>
      <c r="U13" s="41" t="s">
        <v>101</v>
      </c>
      <c r="V13" s="36" t="n">
        <f>107.18</f>
        <v>107.18</v>
      </c>
      <c r="W13" s="37" t="n">
        <f>33000000</f>
        <v>3.3E7</v>
      </c>
      <c r="X13" s="37" t="str">
        <f>"－"</f>
        <v>－</v>
      </c>
      <c r="Y13" s="37" t="n">
        <f>35897000</f>
        <v>3.5897E7</v>
      </c>
      <c r="Z13" s="37" t="str">
        <f>"－"</f>
        <v>－</v>
      </c>
    </row>
    <row r="14">
      <c r="A14" s="38" t="s">
        <v>41</v>
      </c>
      <c r="B14" s="38" t="s">
        <v>102</v>
      </c>
      <c r="C14" s="38" t="s">
        <v>103</v>
      </c>
      <c r="D14" s="38" t="s">
        <v>104</v>
      </c>
      <c r="E14" s="38" t="s">
        <v>105</v>
      </c>
      <c r="F14" s="38" t="s">
        <v>106</v>
      </c>
      <c r="G14" s="38" t="s">
        <v>107</v>
      </c>
      <c r="H14" s="38" t="s">
        <v>108</v>
      </c>
      <c r="I14" s="38"/>
      <c r="J14" s="39"/>
      <c r="K14" s="40"/>
      <c r="L14" s="33" t="str">
        <f>"*"</f>
        <v>*</v>
      </c>
      <c r="M14" s="34" t="n">
        <f>0</f>
        <v>0.0</v>
      </c>
      <c r="N14" s="35" t="n">
        <f>147.55</f>
        <v>147.55</v>
      </c>
      <c r="O14" s="41" t="s">
        <v>67</v>
      </c>
      <c r="P14" s="35" t="n">
        <f>162</f>
        <v>162.0</v>
      </c>
      <c r="Q14" s="41" t="s">
        <v>109</v>
      </c>
      <c r="R14" s="35" t="n">
        <f>147.55</f>
        <v>147.55</v>
      </c>
      <c r="S14" s="41" t="s">
        <v>67</v>
      </c>
      <c r="T14" s="35" t="n">
        <f>155</f>
        <v>155.0</v>
      </c>
      <c r="U14" s="41" t="s">
        <v>52</v>
      </c>
      <c r="V14" s="36" t="n">
        <f>156.29</f>
        <v>156.29</v>
      </c>
      <c r="W14" s="37" t="n">
        <f>1231000000</f>
        <v>1.231E9</v>
      </c>
      <c r="X14" s="37" t="str">
        <f>"－"</f>
        <v>－</v>
      </c>
      <c r="Y14" s="37" t="n">
        <f>1901707000</f>
        <v>1.901707E9</v>
      </c>
      <c r="Z14" s="37" t="str">
        <f>"－"</f>
        <v>－</v>
      </c>
    </row>
    <row r="15">
      <c r="A15" s="38" t="s">
        <v>41</v>
      </c>
      <c r="B15" s="38" t="s">
        <v>110</v>
      </c>
      <c r="C15" s="38" t="s">
        <v>111</v>
      </c>
      <c r="D15" s="38" t="s">
        <v>112</v>
      </c>
      <c r="E15" s="38" t="s">
        <v>64</v>
      </c>
      <c r="F15" s="38" t="s">
        <v>65</v>
      </c>
      <c r="G15" s="38" t="s">
        <v>113</v>
      </c>
      <c r="H15" s="38" t="s">
        <v>114</v>
      </c>
      <c r="I15" s="38"/>
      <c r="J15" s="39"/>
      <c r="K15" s="40"/>
      <c r="L15" s="33" t="str">
        <f>"－"</f>
        <v>－</v>
      </c>
      <c r="M15" s="34" t="str">
        <f>"－"</f>
        <v>－</v>
      </c>
      <c r="N15" s="35" t="str">
        <f>"－"</f>
        <v>－</v>
      </c>
      <c r="O15" s="41"/>
      <c r="P15" s="35" t="str">
        <f>"－"</f>
        <v>－</v>
      </c>
      <c r="Q15" s="41"/>
      <c r="R15" s="35" t="str">
        <f>"－"</f>
        <v>－</v>
      </c>
      <c r="S15" s="41"/>
      <c r="T15" s="35" t="str">
        <f>"－"</f>
        <v>－</v>
      </c>
      <c r="U15" s="41"/>
      <c r="V15" s="36" t="str">
        <f>"－"</f>
        <v>－</v>
      </c>
      <c r="W15" s="37" t="str">
        <f>"－"</f>
        <v>－</v>
      </c>
      <c r="X15" s="37" t="str">
        <f>"－"</f>
        <v>－</v>
      </c>
      <c r="Y15" s="37" t="str">
        <f>"－"</f>
        <v>－</v>
      </c>
      <c r="Z15" s="37" t="str">
        <f>"－"</f>
        <v>－</v>
      </c>
    </row>
    <row r="16">
      <c r="A16" s="38" t="s">
        <v>41</v>
      </c>
      <c r="B16" s="38" t="s">
        <v>115</v>
      </c>
      <c r="C16" s="38" t="s">
        <v>116</v>
      </c>
      <c r="D16" s="38" t="s">
        <v>117</v>
      </c>
      <c r="E16" s="38" t="s">
        <v>64</v>
      </c>
      <c r="F16" s="38" t="s">
        <v>65</v>
      </c>
      <c r="G16" s="38" t="s">
        <v>118</v>
      </c>
      <c r="H16" s="38" t="s">
        <v>119</v>
      </c>
      <c r="I16" s="38"/>
      <c r="J16" s="39"/>
      <c r="K16" s="40"/>
      <c r="L16" s="33" t="n">
        <f>6.248</f>
        <v>6.248</v>
      </c>
      <c r="M16" s="34" t="n">
        <f>0</f>
        <v>0.0</v>
      </c>
      <c r="N16" s="35" t="n">
        <f>99</f>
        <v>99.0</v>
      </c>
      <c r="O16" s="41" t="s">
        <v>93</v>
      </c>
      <c r="P16" s="35" t="n">
        <f>99</f>
        <v>99.0</v>
      </c>
      <c r="Q16" s="41" t="s">
        <v>93</v>
      </c>
      <c r="R16" s="35" t="n">
        <f>99</f>
        <v>99.0</v>
      </c>
      <c r="S16" s="41" t="s">
        <v>93</v>
      </c>
      <c r="T16" s="35" t="n">
        <f>99</f>
        <v>99.0</v>
      </c>
      <c r="U16" s="41" t="s">
        <v>93</v>
      </c>
      <c r="V16" s="36" t="n">
        <f>99</f>
        <v>99.0</v>
      </c>
      <c r="W16" s="37" t="n">
        <f>1000000</f>
        <v>1000000.0</v>
      </c>
      <c r="X16" s="37" t="str">
        <f>"－"</f>
        <v>－</v>
      </c>
      <c r="Y16" s="37" t="n">
        <f>990000</f>
        <v>990000.0</v>
      </c>
      <c r="Z16" s="37" t="str">
        <f>"－"</f>
        <v>－</v>
      </c>
    </row>
    <row r="17">
      <c r="A17" s="38" t="s">
        <v>41</v>
      </c>
      <c r="B17" s="38" t="s">
        <v>120</v>
      </c>
      <c r="C17" s="38" t="s">
        <v>121</v>
      </c>
      <c r="D17" s="38" t="s">
        <v>122</v>
      </c>
      <c r="E17" s="38" t="s">
        <v>123</v>
      </c>
      <c r="F17" s="38" t="s">
        <v>124</v>
      </c>
      <c r="G17" s="38" t="s">
        <v>125</v>
      </c>
      <c r="H17" s="38" t="s">
        <v>126</v>
      </c>
      <c r="I17" s="38"/>
      <c r="J17" s="39"/>
      <c r="K17" s="40"/>
      <c r="L17" s="33" t="n">
        <f>1.017</f>
        <v>1.017</v>
      </c>
      <c r="M17" s="34" t="n">
        <f>0</f>
        <v>0.0</v>
      </c>
      <c r="N17" s="35" t="n">
        <f>98.7</f>
        <v>98.7</v>
      </c>
      <c r="O17" s="41" t="s">
        <v>67</v>
      </c>
      <c r="P17" s="35" t="n">
        <f>98.85</f>
        <v>98.85</v>
      </c>
      <c r="Q17" s="41" t="s">
        <v>127</v>
      </c>
      <c r="R17" s="35" t="n">
        <f>98.6</f>
        <v>98.6</v>
      </c>
      <c r="S17" s="41" t="s">
        <v>127</v>
      </c>
      <c r="T17" s="35" t="n">
        <f>98.75</f>
        <v>98.75</v>
      </c>
      <c r="U17" s="41" t="s">
        <v>85</v>
      </c>
      <c r="V17" s="36" t="n">
        <f>98.75</f>
        <v>98.75</v>
      </c>
      <c r="W17" s="37" t="n">
        <f>66000000</f>
        <v>6.6E7</v>
      </c>
      <c r="X17" s="37" t="str">
        <f>"－"</f>
        <v>－</v>
      </c>
      <c r="Y17" s="37" t="n">
        <f>65151500</f>
        <v>6.51515E7</v>
      </c>
      <c r="Z17" s="37" t="str">
        <f>"－"</f>
        <v>－</v>
      </c>
    </row>
    <row r="18">
      <c r="A18" s="38" t="s">
        <v>41</v>
      </c>
      <c r="B18" s="38" t="s">
        <v>128</v>
      </c>
      <c r="C18" s="38" t="s">
        <v>129</v>
      </c>
      <c r="D18" s="38" t="s">
        <v>130</v>
      </c>
      <c r="E18" s="38" t="s">
        <v>123</v>
      </c>
      <c r="F18" s="38" t="s">
        <v>124</v>
      </c>
      <c r="G18" s="38" t="s">
        <v>131</v>
      </c>
      <c r="H18" s="38" t="s">
        <v>132</v>
      </c>
      <c r="I18" s="38"/>
      <c r="J18" s="39"/>
      <c r="K18" s="40"/>
      <c r="L18" s="33" t="str">
        <f>"－"</f>
        <v>－</v>
      </c>
      <c r="M18" s="34" t="str">
        <f>"－"</f>
        <v>－</v>
      </c>
      <c r="N18" s="35" t="str">
        <f>"－"</f>
        <v>－</v>
      </c>
      <c r="O18" s="41"/>
      <c r="P18" s="35" t="str">
        <f>"－"</f>
        <v>－</v>
      </c>
      <c r="Q18" s="41"/>
      <c r="R18" s="35" t="str">
        <f>"－"</f>
        <v>－</v>
      </c>
      <c r="S18" s="41"/>
      <c r="T18" s="35" t="str">
        <f>"－"</f>
        <v>－</v>
      </c>
      <c r="U18" s="41"/>
      <c r="V18" s="36" t="str">
        <f>"－"</f>
        <v>－</v>
      </c>
      <c r="W18" s="37" t="str">
        <f>"－"</f>
        <v>－</v>
      </c>
      <c r="X18" s="37" t="str">
        <f>"－"</f>
        <v>－</v>
      </c>
      <c r="Y18" s="37" t="str">
        <f>"－"</f>
        <v>－</v>
      </c>
      <c r="Z18" s="37" t="str">
        <f>"－"</f>
        <v>－</v>
      </c>
    </row>
    <row r="19">
      <c r="A19" s="38" t="s">
        <v>41</v>
      </c>
      <c r="B19" s="38" t="s">
        <v>133</v>
      </c>
      <c r="C19" s="38" t="s">
        <v>134</v>
      </c>
      <c r="D19" s="38" t="s">
        <v>135</v>
      </c>
      <c r="E19" s="38" t="s">
        <v>136</v>
      </c>
      <c r="F19" s="38" t="s">
        <v>137</v>
      </c>
      <c r="G19" s="38" t="s">
        <v>138</v>
      </c>
      <c r="H19" s="38" t="s">
        <v>132</v>
      </c>
      <c r="I19" s="38"/>
      <c r="J19" s="39"/>
      <c r="K19" s="40"/>
      <c r="L19" s="33" t="str">
        <f>"*"</f>
        <v>*</v>
      </c>
      <c r="M19" s="34" t="n">
        <f>0</f>
        <v>0.0</v>
      </c>
      <c r="N19" s="35" t="n">
        <f>103</f>
        <v>103.0</v>
      </c>
      <c r="O19" s="41" t="s">
        <v>49</v>
      </c>
      <c r="P19" s="35" t="n">
        <f>103.75</f>
        <v>103.75</v>
      </c>
      <c r="Q19" s="41" t="s">
        <v>93</v>
      </c>
      <c r="R19" s="35" t="n">
        <f>100.5</f>
        <v>100.5</v>
      </c>
      <c r="S19" s="41" t="s">
        <v>139</v>
      </c>
      <c r="T19" s="35" t="n">
        <f>101</f>
        <v>101.0</v>
      </c>
      <c r="U19" s="41" t="s">
        <v>52</v>
      </c>
      <c r="V19" s="36" t="n">
        <f>101.79</f>
        <v>101.79</v>
      </c>
      <c r="W19" s="37" t="n">
        <f>160000000</f>
        <v>1.6E8</v>
      </c>
      <c r="X19" s="37" t="str">
        <f>"－"</f>
        <v>－</v>
      </c>
      <c r="Y19" s="37" t="n">
        <f>164395500</f>
        <v>1.643955E8</v>
      </c>
      <c r="Z19" s="37" t="str">
        <f>"－"</f>
        <v>－</v>
      </c>
    </row>
  </sheetData>
  <mergeCells count="5">
    <mergeCell ref="Q1:Z3"/>
    <mergeCell ref="A2:P2"/>
    <mergeCell ref="A3:P3"/>
    <mergeCell ref="G4:H4"/>
    <mergeCell ref="G5:H5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2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BO_EM0001</vt:lpstr>
      <vt:lpstr>BO_EM0001!Print_Titles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2018-09-10T11:40:52Z</dcterms:created>
  <cp:lastPrinted>2018-09-10T11:46:24Z</cp:lastPrinted>
  <dcterms:modified xsi:type="dcterms:W3CDTF">2019-03-19T12:06:07Z</dcterms:modified>
</cp:coreProperties>
</file>