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<sst xmlns="http://schemas.openxmlformats.org/spreadsheetml/2006/main" count="214" uniqueCount="142">
  <si>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</si>
  <si>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</si>
  <si>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</si>
  <si>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</si>
  <si>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</si>
  <si>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</si>
  <si>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</si>
  <si>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</si>
  <si>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</si>
  <si>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</si>
  <si>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</si>
  <si>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</si>
  <si>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</si>
  <si>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</si>
  <si>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</si>
  <si>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</si>
  <si>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</si>
  <si>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</si>
  <si>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</si>
  <si>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</si>
  <si>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</si>
  <si>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</si>
  <si>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</si>
  <si>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</si>
  <si>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</si>
  <si>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</si>
  <si>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</si>
  <si>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</si>
  <si>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</si>
  <si>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</si>
  <si>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</si>
  <si>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</si>
  <si>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</si>
  <si>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</si>
  <si>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</si>
  <si>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</si>
  <si>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</si>
  <si>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</si>
  <si>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</si>
  <si>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</si>
  <si>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</si>
  <si>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</si>
  <si>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</si>
  <si>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</si>
  <si>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</si>
  <si>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</si>
  <si>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</si>
  <si>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</si>
  <si>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</si>
  <si>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3</t>
  </si>
  <si>
    <t>4</t>
  </si>
  <si>
    <t>28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</si>
  <si>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</si>
  <si>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</si>
  <si>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</si>
  <si>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</si>
  <si>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</si>
  <si>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</si>
  <si>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</si>
  <si>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7</t>
  </si>
  <si>
    <t>21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</si>
  <si>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</si>
  <si>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</si>
  <si>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</si>
  <si>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</si>
  <si>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</si>
  <si>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</si>
  <si>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5</t>
  </si>
  <si>
    <t>10</t>
  </si>
  <si>
    <t>6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</si>
  <si>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</si>
  <si>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</si>
  <si>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</si>
  <si>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</si>
  <si>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</si>
  <si>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</si>
  <si>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</si>
  <si>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27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</si>
  <si>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</si>
  <si>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</si>
  <si>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</si>
  <si>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</si>
  <si>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</si>
  <si>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</si>
  <si>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</si>
  <si>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</si>
  <si>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</si>
  <si>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</si>
  <si>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</si>
  <si>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</si>
  <si>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</si>
  <si>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</si>
  <si>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25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</si>
  <si>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</si>
  <si>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</si>
  <si>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</si>
  <si>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</si>
  <si>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</si>
  <si>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</si>
  <si>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</si>
  <si>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13</t>
  </si>
  <si>
    <t>14</t>
  </si>
  <si>
    <t>18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</si>
  <si>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</si>
  <si>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</si>
  <si>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</si>
  <si>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</si>
  <si>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</si>
  <si>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</si>
  <si>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</si>
  <si>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900017613</t>
  </si>
  <si>
    <t>シークス１ＣＢ</t>
  </si>
  <si>
    <t xml:space="preserve">SIIX CORPORATION 1  </t>
  </si>
  <si>
    <t>2015/08/03</t>
  </si>
  <si>
    <t>2020/06/26</t>
  </si>
  <si>
    <t>900018043</t>
  </si>
  <si>
    <t>スターゼン１ＣＢ</t>
  </si>
  <si>
    <t xml:space="preserve">Starzen Company Limited 1  </t>
  </si>
  <si>
    <t>2015/04/01</t>
  </si>
  <si>
    <t>2020/03/27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</si>
  <si>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</si>
  <si>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</si>
  <si>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</si>
  <si>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</si>
  <si>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</si>
  <si>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</si>
  <si>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</si>
  <si>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26</t>
  </si>
  <si>
    <t>900018541</t>
  </si>
  <si>
    <t>愛媛銀１ＣＢ</t>
  </si>
  <si>
    <t xml:space="preserve">The Ehime Bank,Ltd. 1  </t>
  </si>
  <si>
    <t>2014/02/03</t>
  </si>
  <si>
    <t>2021/03/29</t>
  </si>
  <si>
    <t>19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</si>
  <si>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</si>
  <si>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</si>
  <si>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</si>
  <si>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</si>
  <si>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</si>
  <si>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</si>
  <si>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12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</si>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</sst>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9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0.298</f>
        <v>0.298</v>
      </c>
      <c r="M7" s="34" t="n">
        <f>0</f>
        <v>0.0</v>
      </c>
      <c r="N7" s="35" t="n">
        <f>99.25</f>
        <v>99.25</v>
      </c>
      <c r="O7" s="41" t="s">
        <v>49</v>
      </c>
      <c r="P7" s="35" t="n">
        <f>101.1</f>
        <v>101.1</v>
      </c>
      <c r="Q7" s="41" t="s">
        <v>50</v>
      </c>
      <c r="R7" s="35" t="n">
        <f>99</f>
        <v>99.0</v>
      </c>
      <c r="S7" s="41" t="s">
        <v>51</v>
      </c>
      <c r="T7" s="35" t="n">
        <f>99</f>
        <v>99.0</v>
      </c>
      <c r="U7" s="41" t="s">
        <v>51</v>
      </c>
      <c r="V7" s="36" t="n">
        <f>99.69</f>
        <v>99.69</v>
      </c>
      <c r="W7" s="37" t="n">
        <f>123000000</f>
        <v>1.23E8</v>
      </c>
      <c r="X7" s="37" t="str">
        <f>"－"</f>
        <v>－</v>
      </c>
      <c r="Y7" s="37" t="n">
        <f>122942500</f>
        <v>1.229425E8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106</f>
        <v>106.0</v>
      </c>
      <c r="O8" s="41" t="s">
        <v>59</v>
      </c>
      <c r="P8" s="35" t="n">
        <f>106</f>
        <v>106.0</v>
      </c>
      <c r="Q8" s="41" t="s">
        <v>59</v>
      </c>
      <c r="R8" s="35" t="n">
        <f>103.85</f>
        <v>103.85</v>
      </c>
      <c r="S8" s="41" t="s">
        <v>60</v>
      </c>
      <c r="T8" s="35" t="n">
        <f>103.85</f>
        <v>103.85</v>
      </c>
      <c r="U8" s="41" t="s">
        <v>60</v>
      </c>
      <c r="V8" s="36" t="n">
        <f>104.72</f>
        <v>104.72</v>
      </c>
      <c r="W8" s="37" t="n">
        <f>3000000</f>
        <v>3000000.0</v>
      </c>
      <c r="X8" s="37" t="str">
        <f>"－"</f>
        <v>－</v>
      </c>
      <c r="Y8" s="37" t="n">
        <f>3141500</f>
        <v>3141500.0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</f>
        <v>0.0</v>
      </c>
      <c r="M9" s="34" t="n">
        <f>0</f>
        <v>0.0</v>
      </c>
      <c r="N9" s="35" t="n">
        <f>100</f>
        <v>100.0</v>
      </c>
      <c r="O9" s="41" t="s">
        <v>67</v>
      </c>
      <c r="P9" s="35" t="n">
        <f>100.5</f>
        <v>100.5</v>
      </c>
      <c r="Q9" s="41" t="s">
        <v>68</v>
      </c>
      <c r="R9" s="35" t="n">
        <f>99.55</f>
        <v>99.55</v>
      </c>
      <c r="S9" s="41" t="s">
        <v>69</v>
      </c>
      <c r="T9" s="35" t="n">
        <f>100</f>
        <v>100.0</v>
      </c>
      <c r="U9" s="41" t="s">
        <v>51</v>
      </c>
      <c r="V9" s="36" t="n">
        <f>99.95</f>
        <v>99.95</v>
      </c>
      <c r="W9" s="37" t="n">
        <f>131000000</f>
        <v>1.31E8</v>
      </c>
      <c r="X9" s="37" t="str">
        <f>"－"</f>
        <v>－</v>
      </c>
      <c r="Y9" s="37" t="n">
        <f>130868000</f>
        <v>1.30868E8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108.75</f>
        <v>108.75</v>
      </c>
      <c r="O10" s="41" t="s">
        <v>67</v>
      </c>
      <c r="P10" s="35" t="n">
        <f>110.25</f>
        <v>110.25</v>
      </c>
      <c r="Q10" s="41" t="s">
        <v>69</v>
      </c>
      <c r="R10" s="35" t="n">
        <f>104.5</f>
        <v>104.5</v>
      </c>
      <c r="S10" s="41" t="s">
        <v>77</v>
      </c>
      <c r="T10" s="35" t="n">
        <f>104.5</f>
        <v>104.5</v>
      </c>
      <c r="U10" s="41" t="s">
        <v>77</v>
      </c>
      <c r="V10" s="36" t="n">
        <f>108.17</f>
        <v>108.17</v>
      </c>
      <c r="W10" s="37" t="n">
        <f>124000000</f>
        <v>1.24E8</v>
      </c>
      <c r="X10" s="37" t="str">
        <f>"－"</f>
        <v>－</v>
      </c>
      <c r="Y10" s="37" t="n">
        <f>135012000</f>
        <v>1.35012E8</v>
      </c>
      <c r="Z10" s="37" t="str">
        <f>"－"</f>
        <v>－</v>
      </c>
    </row>
    <row r="11">
      <c r="A11" s="38" t="s">
        <v>41</v>
      </c>
      <c r="B11" s="38" t="s">
        <v>78</v>
      </c>
      <c r="C11" s="38" t="s">
        <v>79</v>
      </c>
      <c r="D11" s="38" t="s">
        <v>80</v>
      </c>
      <c r="E11" s="38" t="s">
        <v>81</v>
      </c>
      <c r="F11" s="38" t="s">
        <v>82</v>
      </c>
      <c r="G11" s="38" t="s">
        <v>83</v>
      </c>
      <c r="H11" s="38" t="s">
        <v>84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105</f>
        <v>105.0</v>
      </c>
      <c r="O11" s="41" t="s">
        <v>68</v>
      </c>
      <c r="P11" s="35" t="n">
        <f>105</f>
        <v>105.0</v>
      </c>
      <c r="Q11" s="41" t="s">
        <v>68</v>
      </c>
      <c r="R11" s="35" t="n">
        <f>102.7</f>
        <v>102.7</v>
      </c>
      <c r="S11" s="41" t="s">
        <v>77</v>
      </c>
      <c r="T11" s="35" t="n">
        <f>102.7</f>
        <v>102.7</v>
      </c>
      <c r="U11" s="41" t="s">
        <v>51</v>
      </c>
      <c r="V11" s="36" t="n">
        <f>103.48</f>
        <v>103.48</v>
      </c>
      <c r="W11" s="37" t="n">
        <f>11000000</f>
        <v>1.1E7</v>
      </c>
      <c r="X11" s="37" t="str">
        <f>"－"</f>
        <v>－</v>
      </c>
      <c r="Y11" s="37" t="n">
        <f>11398000</f>
        <v>1.1398E7</v>
      </c>
      <c r="Z11" s="37" t="str">
        <f>"－"</f>
        <v>－</v>
      </c>
    </row>
    <row r="12">
      <c r="A12" s="38" t="s">
        <v>41</v>
      </c>
      <c r="B12" s="38" t="s">
        <v>85</v>
      </c>
      <c r="C12" s="38" t="s">
        <v>86</v>
      </c>
      <c r="D12" s="38" t="s">
        <v>87</v>
      </c>
      <c r="E12" s="38" t="s">
        <v>88</v>
      </c>
      <c r="F12" s="38" t="s">
        <v>89</v>
      </c>
      <c r="G12" s="38" t="s">
        <v>90</v>
      </c>
      <c r="H12" s="38" t="s">
        <v>91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102.5</f>
        <v>102.5</v>
      </c>
      <c r="O12" s="41" t="s">
        <v>69</v>
      </c>
      <c r="P12" s="35" t="n">
        <f>103</f>
        <v>103.0</v>
      </c>
      <c r="Q12" s="41" t="s">
        <v>69</v>
      </c>
      <c r="R12" s="35" t="n">
        <f>101</f>
        <v>101.0</v>
      </c>
      <c r="S12" s="41" t="s">
        <v>92</v>
      </c>
      <c r="T12" s="35" t="n">
        <f>101</f>
        <v>101.0</v>
      </c>
      <c r="U12" s="41" t="s">
        <v>51</v>
      </c>
      <c r="V12" s="36" t="n">
        <f>101.83</f>
        <v>101.83</v>
      </c>
      <c r="W12" s="37" t="n">
        <f>52000000</f>
        <v>5.2E7</v>
      </c>
      <c r="X12" s="37" t="str">
        <f>"－"</f>
        <v>－</v>
      </c>
      <c r="Y12" s="37" t="n">
        <f>53191000</f>
        <v>5.3191E7</v>
      </c>
      <c r="Z12" s="37" t="str">
        <f>"－"</f>
        <v>－</v>
      </c>
    </row>
    <row r="13">
      <c r="A13" s="38" t="s">
        <v>41</v>
      </c>
      <c r="B13" s="38" t="s">
        <v>93</v>
      </c>
      <c r="C13" s="38" t="s">
        <v>94</v>
      </c>
      <c r="D13" s="38" t="s">
        <v>95</v>
      </c>
      <c r="E13" s="38" t="s">
        <v>96</v>
      </c>
      <c r="F13" s="38" t="s">
        <v>97</v>
      </c>
      <c r="G13" s="38" t="s">
        <v>98</v>
      </c>
      <c r="H13" s="38" t="s">
        <v>99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104.5</f>
        <v>104.5</v>
      </c>
      <c r="O13" s="41" t="s">
        <v>100</v>
      </c>
      <c r="P13" s="35" t="n">
        <f>104.7</f>
        <v>104.7</v>
      </c>
      <c r="Q13" s="41" t="s">
        <v>101</v>
      </c>
      <c r="R13" s="35" t="n">
        <f>103.5</f>
        <v>103.5</v>
      </c>
      <c r="S13" s="41" t="s">
        <v>102</v>
      </c>
      <c r="T13" s="35" t="n">
        <f>103.5</f>
        <v>103.5</v>
      </c>
      <c r="U13" s="41" t="s">
        <v>102</v>
      </c>
      <c r="V13" s="36" t="n">
        <f>104.23</f>
        <v>104.23</v>
      </c>
      <c r="W13" s="37" t="n">
        <f>11000000</f>
        <v>1.1E7</v>
      </c>
      <c r="X13" s="37" t="str">
        <f>"－"</f>
        <v>－</v>
      </c>
      <c r="Y13" s="37" t="n">
        <f>11447000</f>
        <v>1.1447E7</v>
      </c>
      <c r="Z13" s="37" t="str">
        <f>"－"</f>
        <v>－</v>
      </c>
    </row>
    <row r="14">
      <c r="A14" s="38" t="s">
        <v>41</v>
      </c>
      <c r="B14" s="38" t="s">
        <v>103</v>
      </c>
      <c r="C14" s="38" t="s">
        <v>104</v>
      </c>
      <c r="D14" s="38" t="s">
        <v>105</v>
      </c>
      <c r="E14" s="38" t="s">
        <v>106</v>
      </c>
      <c r="F14" s="38" t="s">
        <v>107</v>
      </c>
      <c r="G14" s="38" t="s">
        <v>108</v>
      </c>
      <c r="H14" s="38" t="s">
        <v>109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151.95</f>
        <v>151.95</v>
      </c>
      <c r="O14" s="41" t="s">
        <v>49</v>
      </c>
      <c r="P14" s="35" t="n">
        <f>158</f>
        <v>158.0</v>
      </c>
      <c r="Q14" s="41" t="s">
        <v>67</v>
      </c>
      <c r="R14" s="35" t="n">
        <f>136.1</f>
        <v>136.1</v>
      </c>
      <c r="S14" s="41" t="s">
        <v>51</v>
      </c>
      <c r="T14" s="35" t="n">
        <f>136.15</f>
        <v>136.15</v>
      </c>
      <c r="U14" s="41" t="s">
        <v>51</v>
      </c>
      <c r="V14" s="36" t="n">
        <f>149</f>
        <v>149.0</v>
      </c>
      <c r="W14" s="37" t="n">
        <f>293000000</f>
        <v>2.93E8</v>
      </c>
      <c r="X14" s="37" t="str">
        <f>"－"</f>
        <v>－</v>
      </c>
      <c r="Y14" s="37" t="n">
        <f>440972000</f>
        <v>4.40972E8</v>
      </c>
      <c r="Z14" s="37" t="str">
        <f>"－"</f>
        <v>－</v>
      </c>
    </row>
    <row r="15">
      <c r="A15" s="38" t="s">
        <v>41</v>
      </c>
      <c r="B15" s="38" t="s">
        <v>110</v>
      </c>
      <c r="C15" s="38" t="s">
        <v>111</v>
      </c>
      <c r="D15" s="38" t="s">
        <v>112</v>
      </c>
      <c r="E15" s="38" t="s">
        <v>64</v>
      </c>
      <c r="F15" s="38" t="s">
        <v>65</v>
      </c>
      <c r="G15" s="38" t="s">
        <v>113</v>
      </c>
      <c r="H15" s="38" t="s">
        <v>114</v>
      </c>
      <c r="I15" s="38"/>
      <c r="J15" s="39"/>
      <c r="K15" s="40"/>
      <c r="L15" s="33" t="n">
        <f>2.412</f>
        <v>2.412</v>
      </c>
      <c r="M15" s="34" t="n">
        <f>0</f>
        <v>0.0</v>
      </c>
      <c r="N15" s="35" t="n">
        <f>99.25</f>
        <v>99.25</v>
      </c>
      <c r="O15" s="41" t="s">
        <v>69</v>
      </c>
      <c r="P15" s="35" t="n">
        <f>99.25</f>
        <v>99.25</v>
      </c>
      <c r="Q15" s="41" t="s">
        <v>69</v>
      </c>
      <c r="R15" s="35" t="n">
        <f>99.2</f>
        <v>99.2</v>
      </c>
      <c r="S15" s="41" t="s">
        <v>77</v>
      </c>
      <c r="T15" s="35" t="n">
        <f>99.2</f>
        <v>99.2</v>
      </c>
      <c r="U15" s="41" t="s">
        <v>77</v>
      </c>
      <c r="V15" s="36" t="n">
        <f>99.23</f>
        <v>99.23</v>
      </c>
      <c r="W15" s="37" t="n">
        <f>24000000</f>
        <v>2.4E7</v>
      </c>
      <c r="X15" s="37" t="n">
        <f>10000000</f>
        <v>1.0E7</v>
      </c>
      <c r="Y15" s="37" t="n">
        <f>23854500</f>
        <v>2.38545E7</v>
      </c>
      <c r="Z15" s="37" t="n">
        <f>9960000</f>
        <v>9960000.0</v>
      </c>
    </row>
    <row r="16">
      <c r="A16" s="38" t="s">
        <v>41</v>
      </c>
      <c r="B16" s="38" t="s">
        <v>115</v>
      </c>
      <c r="C16" s="38" t="s">
        <v>116</v>
      </c>
      <c r="D16" s="38" t="s">
        <v>117</v>
      </c>
      <c r="E16" s="38" t="s">
        <v>64</v>
      </c>
      <c r="F16" s="38" t="s">
        <v>65</v>
      </c>
      <c r="G16" s="38" t="s">
        <v>118</v>
      </c>
      <c r="H16" s="38" t="s">
        <v>119</v>
      </c>
      <c r="I16" s="38"/>
      <c r="J16" s="39"/>
      <c r="K16" s="40"/>
      <c r="L16" s="33" t="str">
        <f>"*"</f>
        <v>*</v>
      </c>
      <c r="M16" s="34" t="n">
        <f>0</f>
        <v>0.0</v>
      </c>
      <c r="N16" s="35" t="n">
        <f>101</f>
        <v>101.0</v>
      </c>
      <c r="O16" s="41" t="s">
        <v>50</v>
      </c>
      <c r="P16" s="35" t="n">
        <f>101</f>
        <v>101.0</v>
      </c>
      <c r="Q16" s="41" t="s">
        <v>50</v>
      </c>
      <c r="R16" s="35" t="n">
        <f>101</f>
        <v>101.0</v>
      </c>
      <c r="S16" s="41" t="s">
        <v>50</v>
      </c>
      <c r="T16" s="35" t="n">
        <f>101</f>
        <v>101.0</v>
      </c>
      <c r="U16" s="41" t="s">
        <v>50</v>
      </c>
      <c r="V16" s="36" t="n">
        <f>101</f>
        <v>101.0</v>
      </c>
      <c r="W16" s="37" t="n">
        <f>5000000</f>
        <v>5000000.0</v>
      </c>
      <c r="X16" s="37" t="str">
        <f>"－"</f>
        <v>－</v>
      </c>
      <c r="Y16" s="37" t="n">
        <f>5050000</f>
        <v>5050000.0</v>
      </c>
      <c r="Z16" s="37" t="str">
        <f>"－"</f>
        <v>－</v>
      </c>
    </row>
    <row r="17">
      <c r="A17" s="38" t="s">
        <v>41</v>
      </c>
      <c r="B17" s="38" t="s">
        <v>120</v>
      </c>
      <c r="C17" s="38" t="s">
        <v>121</v>
      </c>
      <c r="D17" s="38" t="s">
        <v>122</v>
      </c>
      <c r="E17" s="38" t="s">
        <v>123</v>
      </c>
      <c r="F17" s="38" t="s">
        <v>124</v>
      </c>
      <c r="G17" s="38" t="s">
        <v>125</v>
      </c>
      <c r="H17" s="38" t="s">
        <v>126</v>
      </c>
      <c r="I17" s="38"/>
      <c r="J17" s="39"/>
      <c r="K17" s="40"/>
      <c r="L17" s="33" t="n">
        <f>1.304</f>
        <v>1.304</v>
      </c>
      <c r="M17" s="34" t="n">
        <f>0</f>
        <v>0.0</v>
      </c>
      <c r="N17" s="35" t="n">
        <f>98.75</f>
        <v>98.75</v>
      </c>
      <c r="O17" s="41" t="s">
        <v>50</v>
      </c>
      <c r="P17" s="35" t="n">
        <f>98.75</f>
        <v>98.75</v>
      </c>
      <c r="Q17" s="41" t="s">
        <v>50</v>
      </c>
      <c r="R17" s="35" t="n">
        <f>98.5</f>
        <v>98.5</v>
      </c>
      <c r="S17" s="41" t="s">
        <v>68</v>
      </c>
      <c r="T17" s="35" t="n">
        <f>98.5</f>
        <v>98.5</v>
      </c>
      <c r="U17" s="41" t="s">
        <v>127</v>
      </c>
      <c r="V17" s="36" t="n">
        <f>98.59</f>
        <v>98.59</v>
      </c>
      <c r="W17" s="37" t="n">
        <f>28000000</f>
        <v>2.8E7</v>
      </c>
      <c r="X17" s="37" t="str">
        <f>"－"</f>
        <v>－</v>
      </c>
      <c r="Y17" s="37" t="n">
        <f>27587000</f>
        <v>2.7587E7</v>
      </c>
      <c r="Z17" s="37" t="str">
        <f>"－"</f>
        <v>－</v>
      </c>
    </row>
    <row r="18">
      <c r="A18" s="38" t="s">
        <v>41</v>
      </c>
      <c r="B18" s="38" t="s">
        <v>128</v>
      </c>
      <c r="C18" s="38" t="s">
        <v>129</v>
      </c>
      <c r="D18" s="38" t="s">
        <v>130</v>
      </c>
      <c r="E18" s="38" t="s">
        <v>123</v>
      </c>
      <c r="F18" s="38" t="s">
        <v>124</v>
      </c>
      <c r="G18" s="38" t="s">
        <v>131</v>
      </c>
      <c r="H18" s="38" t="s">
        <v>132</v>
      </c>
      <c r="I18" s="38"/>
      <c r="J18" s="39"/>
      <c r="K18" s="40"/>
      <c r="L18" s="33" t="n">
        <f>1.46</f>
        <v>1.46</v>
      </c>
      <c r="M18" s="34" t="n">
        <f>0.152</f>
        <v>0.152</v>
      </c>
      <c r="N18" s="35" t="n">
        <f>100</f>
        <v>100.0</v>
      </c>
      <c r="O18" s="41" t="s">
        <v>68</v>
      </c>
      <c r="P18" s="35" t="n">
        <f>100</f>
        <v>100.0</v>
      </c>
      <c r="Q18" s="41" t="s">
        <v>68</v>
      </c>
      <c r="R18" s="35" t="n">
        <f>98.5</f>
        <v>98.5</v>
      </c>
      <c r="S18" s="41" t="s">
        <v>100</v>
      </c>
      <c r="T18" s="35" t="n">
        <f>98.6</f>
        <v>98.6</v>
      </c>
      <c r="U18" s="41" t="s">
        <v>133</v>
      </c>
      <c r="V18" s="36" t="n">
        <f>99.37</f>
        <v>99.37</v>
      </c>
      <c r="W18" s="37" t="n">
        <f>14000000</f>
        <v>1.4E7</v>
      </c>
      <c r="X18" s="37" t="str">
        <f>"－"</f>
        <v>－</v>
      </c>
      <c r="Y18" s="37" t="n">
        <f>13891000</f>
        <v>1.3891E7</v>
      </c>
      <c r="Z18" s="37" t="str">
        <f>"－"</f>
        <v>－</v>
      </c>
    </row>
    <row r="19">
      <c r="A19" s="38" t="s">
        <v>41</v>
      </c>
      <c r="B19" s="38" t="s">
        <v>134</v>
      </c>
      <c r="C19" s="38" t="s">
        <v>135</v>
      </c>
      <c r="D19" s="38" t="s">
        <v>136</v>
      </c>
      <c r="E19" s="38" t="s">
        <v>137</v>
      </c>
      <c r="F19" s="38" t="s">
        <v>138</v>
      </c>
      <c r="G19" s="38" t="s">
        <v>139</v>
      </c>
      <c r="H19" s="38" t="s">
        <v>132</v>
      </c>
      <c r="I19" s="38"/>
      <c r="J19" s="39"/>
      <c r="K19" s="40"/>
      <c r="L19" s="33" t="n">
        <f>0.837</f>
        <v>0.837</v>
      </c>
      <c r="M19" s="34" t="n">
        <f>0</f>
        <v>0.0</v>
      </c>
      <c r="N19" s="35" t="n">
        <f>99.7</f>
        <v>99.7</v>
      </c>
      <c r="O19" s="41" t="s">
        <v>140</v>
      </c>
      <c r="P19" s="35" t="n">
        <f>99.8</f>
        <v>99.8</v>
      </c>
      <c r="Q19" s="41" t="s">
        <v>141</v>
      </c>
      <c r="R19" s="35" t="n">
        <f>99.1</f>
        <v>99.1</v>
      </c>
      <c r="S19" s="41" t="s">
        <v>77</v>
      </c>
      <c r="T19" s="35" t="n">
        <f>99.1</f>
        <v>99.1</v>
      </c>
      <c r="U19" s="41" t="s">
        <v>77</v>
      </c>
      <c r="V19" s="36" t="n">
        <f>99.53</f>
        <v>99.53</v>
      </c>
      <c r="W19" s="37" t="n">
        <f>21000000</f>
        <v>2.1E7</v>
      </c>
      <c r="X19" s="37" t="str">
        <f>"－"</f>
        <v>－</v>
      </c>
      <c r="Y19" s="37" t="n">
        <f>20946000</f>
        <v>2.0946E7</v>
      </c>
      <c r="Z19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